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showHorizontalScroll="0" showVerticalScroll="0" xWindow="0" yWindow="45" windowWidth="11340" windowHeight="6030"/>
  </bookViews>
  <sheets>
    <sheet name="Sheet2" sheetId="2" r:id="rId1"/>
    <sheet name="Sheet1" sheetId="1" state="hidden" r:id="rId2"/>
  </sheets>
  <definedNames>
    <definedName name="ADMIN">Sheet1!#REF!</definedName>
    <definedName name="ANCILL">Sheet1!#REF!</definedName>
    <definedName name="ANNUAL">Sheet1!#REF!</definedName>
    <definedName name="BAND">Sheet1!$O$1:$P$17</definedName>
    <definedName name="DIET">Sheet1!#REF!</definedName>
    <definedName name="DISCIPLINE">Sheet1!#REF!</definedName>
    <definedName name="ESTATES">Sheet1!#REF!</definedName>
    <definedName name="MAINT">Sheet1!#REF!</definedName>
    <definedName name="NTR">Sheet1!#REF!</definedName>
    <definedName name="NUTR">Sheet1!#REF!</definedName>
    <definedName name="OT">Sheet1!#REF!</definedName>
    <definedName name="PHARM">Sheet1!#REF!</definedName>
    <definedName name="PHYSIO">Sheet1!#REF!</definedName>
    <definedName name="POD">Sheet1!#REF!</definedName>
    <definedName name="POINT">Sheet1!$N$1:$P$17</definedName>
    <definedName name="PSYCH">Sheet1!#REF!</definedName>
    <definedName name="RADIO">Sheet1!#REF!</definedName>
    <definedName name="SPEECH">Sheet1!#REF!</definedName>
    <definedName name="TECH">Sheet1!#REF!</definedName>
  </definedNames>
  <calcPr calcId="125725"/>
</workbook>
</file>

<file path=xl/calcChain.xml><?xml version="1.0" encoding="utf-8"?>
<calcChain xmlns="http://schemas.openxmlformats.org/spreadsheetml/2006/main">
  <c r="B3" i="1"/>
  <c r="D3" s="1"/>
  <c r="B16"/>
  <c r="B20"/>
  <c r="C20" s="1"/>
  <c r="D22" s="1"/>
  <c r="F22" s="1"/>
  <c r="F20" s="1"/>
  <c r="G20" s="1"/>
  <c r="H20" s="1"/>
  <c r="A6"/>
  <c r="C6" l="1"/>
  <c r="E7" s="1"/>
  <c r="B6"/>
  <c r="E6" s="1"/>
  <c r="I16"/>
  <c r="J16" s="1"/>
  <c r="J14" s="1"/>
  <c r="C16"/>
  <c r="D18" s="1"/>
  <c r="F18" s="1"/>
  <c r="F16" s="1"/>
  <c r="G16" s="1"/>
  <c r="H16" s="1"/>
  <c r="I20"/>
  <c r="J20" s="1"/>
  <c r="E11" l="1"/>
  <c r="E10"/>
  <c r="F7"/>
  <c r="G7" s="1"/>
  <c r="H7" s="1"/>
  <c r="F6"/>
  <c r="G6" s="1"/>
  <c r="H6" s="1"/>
  <c r="B11" s="1"/>
  <c r="F6" i="2" s="1"/>
  <c r="F11" i="1" l="1"/>
  <c r="G11" s="1"/>
  <c r="H11" s="1"/>
  <c r="F10"/>
  <c r="G10" s="1"/>
  <c r="H10" s="1"/>
  <c r="F8" i="2" s="1"/>
  <c r="C11" i="1"/>
  <c r="H6" i="2" s="1"/>
  <c r="J6" s="1"/>
  <c r="J6" i="1"/>
  <c r="H8" i="2" l="1"/>
  <c r="J8" s="1"/>
</calcChain>
</file>

<file path=xl/sharedStrings.xml><?xml version="1.0" encoding="utf-8"?>
<sst xmlns="http://schemas.openxmlformats.org/spreadsheetml/2006/main" count="29" uniqueCount="26">
  <si>
    <t>LENGTH OF SERVICE (yrs)</t>
  </si>
  <si>
    <t>Entitlement</t>
  </si>
  <si>
    <t>Contr_Hrs</t>
  </si>
  <si>
    <t>Cond_Hrs</t>
  </si>
  <si>
    <t>WTE</t>
  </si>
  <si>
    <t>Annual Lve</t>
  </si>
  <si>
    <t>Ann_Lve_PR</t>
  </si>
  <si>
    <t>PH_PR</t>
  </si>
  <si>
    <t>Ann_Lve_PR_Hrs</t>
  </si>
  <si>
    <t>PH_PR_Hrs</t>
  </si>
  <si>
    <t>+</t>
  </si>
  <si>
    <t>Annual Leave</t>
  </si>
  <si>
    <t>Public Holidays</t>
  </si>
  <si>
    <t>Total</t>
  </si>
  <si>
    <t>=</t>
  </si>
  <si>
    <t>CURRENT HOURS WORKED</t>
  </si>
  <si>
    <t>FULL YEAR
HOURS</t>
  </si>
  <si>
    <t>Hours</t>
  </si>
  <si>
    <t>Days</t>
  </si>
  <si>
    <r>
      <t>START DATE</t>
    </r>
    <r>
      <rPr>
        <b/>
        <sz val="12"/>
        <rFont val="Arial"/>
        <family val="2"/>
      </rPr>
      <t>*</t>
    </r>
  </si>
  <si>
    <r>
      <t>END DATE</t>
    </r>
    <r>
      <rPr>
        <b/>
        <sz val="12"/>
        <rFont val="Arial"/>
        <family val="2"/>
      </rPr>
      <t>*</t>
    </r>
  </si>
  <si>
    <r>
      <t>PART YEAR
HOURS</t>
    </r>
    <r>
      <rPr>
        <b/>
        <sz val="12"/>
        <rFont val="Arial"/>
        <family val="2"/>
      </rPr>
      <t>**</t>
    </r>
  </si>
  <si>
    <t>NHSGGC : Annual Leave Policy and Guidance</t>
  </si>
  <si>
    <t>*  If a member of staff is starting or leaving within the year please refer to:</t>
  </si>
  <si>
    <t>** Part Year Hours for both Annual Leave and Public Holidays should only be used if an employee is increasing or decreasing their working hours part way through an leave entitement</t>
  </si>
  <si>
    <t>PLEASE NOTE: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</si>
</sst>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\£#,##0;\-\£#,##0"/>
  </numFmts>
  <fonts count="16">
    <font>
      <sz val="10"/>
      <name val="Book Antiqua"/>
    </font>
    <font>
      <sz val="10"/>
      <name val="Book Antiqua"/>
      <family val="1"/>
    </font>
    <font>
      <sz val="8"/>
      <name val="Book Antiqua"/>
      <family val="1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sz val="19"/>
      <name val="Arial"/>
      <family val="2"/>
    </font>
    <font>
      <b/>
      <sz val="12"/>
      <name val="Arial"/>
      <family val="2"/>
    </font>
    <font>
      <b/>
      <sz val="12"/>
      <name val="Book Antiqua"/>
      <family val="1"/>
    </font>
    <font>
      <u/>
      <sz val="10"/>
      <color theme="10"/>
      <name val="Book Antiqua"/>
      <family val="1"/>
    </font>
    <font>
      <b/>
      <u/>
      <sz val="12"/>
      <color theme="10"/>
      <name val="Arial"/>
      <family val="2"/>
    </font>
    <font>
      <b/>
      <sz val="11"/>
      <name val="Arial"/>
      <family val="2"/>
    </font>
    <font>
      <b/>
      <u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/>
    <xf numFmtId="1" fontId="0" fillId="0" borderId="0" xfId="0" applyNumberFormat="1"/>
    <xf numFmtId="22" fontId="0" fillId="0" borderId="0" xfId="0" applyNumberFormat="1"/>
    <xf numFmtId="165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4" fontId="7" fillId="2" borderId="2" xfId="0" applyNumberFormat="1" applyFont="1" applyFill="1" applyBorder="1" applyAlignment="1" applyProtection="1">
      <alignment horizontal="center" vertical="center"/>
      <protection locked="0"/>
    </xf>
    <xf numFmtId="14" fontId="7" fillId="2" borderId="3" xfId="0" applyNumberFormat="1" applyFont="1" applyFill="1" applyBorder="1" applyAlignment="1" applyProtection="1">
      <alignment horizontal="center" vertical="center"/>
      <protection locked="0"/>
    </xf>
    <xf numFmtId="14" fontId="7" fillId="2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0</xdr:row>
      <xdr:rowOff>104775</xdr:rowOff>
    </xdr:from>
    <xdr:to>
      <xdr:col>14</xdr:col>
      <xdr:colOff>323849</xdr:colOff>
      <xdr:row>3</xdr:row>
      <xdr:rowOff>95250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09549" y="104775"/>
          <a:ext cx="9229725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GB" sz="1200" b="1" i="0" u="sng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Enter your length of service and current hours worked in the yellow boxes.  Your leave entitlement will show in hours.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hsggc.org.uk/working-with-us/hr-connect/policies-and-staff-governance/policies/annual-leave-overvie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/>
  </sheetPr>
  <dimension ref="A1:M19"/>
  <sheetViews>
    <sheetView showGridLines="0" showRowColHeaders="0" tabSelected="1" zoomScaleNormal="100" workbookViewId="0">
      <selection activeCell="P8" sqref="P8"/>
    </sheetView>
  </sheetViews>
  <sheetFormatPr defaultRowHeight="13.5"/>
  <cols>
    <col min="1" max="1" width="2.7109375" style="2" customWidth="1"/>
    <col min="2" max="2" width="19.85546875" style="2" customWidth="1"/>
    <col min="3" max="3" width="12.7109375" style="1" customWidth="1"/>
    <col min="4" max="4" width="4.7109375" style="2" customWidth="1"/>
    <col min="5" max="5" width="17" style="2" customWidth="1"/>
    <col min="6" max="6" width="12.140625" style="1" customWidth="1"/>
    <col min="7" max="7" width="3.5703125" style="1" customWidth="1"/>
    <col min="8" max="8" width="13" style="1" customWidth="1"/>
    <col min="9" max="9" width="3.7109375" style="1" customWidth="1"/>
    <col min="10" max="10" width="10.7109375" style="1" customWidth="1"/>
    <col min="11" max="16384" width="9.140625" style="2"/>
  </cols>
  <sheetData>
    <row r="1" spans="1:12">
      <c r="A1" s="7"/>
      <c r="B1" s="7"/>
      <c r="C1" s="8"/>
      <c r="D1" s="7"/>
      <c r="E1" s="7"/>
      <c r="F1" s="8"/>
      <c r="G1" s="8"/>
      <c r="H1" s="8"/>
      <c r="I1" s="8"/>
      <c r="J1" s="8"/>
      <c r="K1" s="7"/>
      <c r="L1" s="7"/>
    </row>
    <row r="2" spans="1:12">
      <c r="A2" s="7"/>
      <c r="B2" s="9"/>
      <c r="C2" s="8"/>
      <c r="D2" s="7"/>
      <c r="E2" s="7"/>
      <c r="F2" s="8"/>
      <c r="G2" s="8"/>
      <c r="H2" s="8"/>
      <c r="I2" s="8"/>
      <c r="J2" s="8"/>
      <c r="K2" s="7"/>
      <c r="L2" s="7"/>
    </row>
    <row r="3" spans="1:12">
      <c r="A3" s="7"/>
      <c r="B3" s="7"/>
      <c r="C3" s="8"/>
      <c r="D3" s="7"/>
      <c r="E3" s="7"/>
      <c r="F3" s="8"/>
      <c r="G3" s="8"/>
      <c r="H3" s="8"/>
      <c r="I3" s="8"/>
      <c r="J3" s="8"/>
      <c r="K3" s="7"/>
      <c r="L3" s="7"/>
    </row>
    <row r="4" spans="1:12">
      <c r="A4" s="7"/>
      <c r="B4" s="7"/>
      <c r="C4" s="8"/>
      <c r="D4" s="7"/>
      <c r="E4" s="7"/>
      <c r="F4" s="8"/>
      <c r="G4" s="8"/>
      <c r="H4" s="8"/>
      <c r="I4" s="8"/>
      <c r="J4" s="8"/>
      <c r="K4" s="7"/>
      <c r="L4" s="7"/>
    </row>
    <row r="5" spans="1:12" ht="49.5" customHeight="1" thickBot="1">
      <c r="A5" s="7"/>
      <c r="B5" s="7"/>
      <c r="C5" s="8"/>
      <c r="D5" s="7"/>
      <c r="E5" s="10" t="s">
        <v>1</v>
      </c>
      <c r="F5" s="11" t="s">
        <v>11</v>
      </c>
      <c r="G5" s="12"/>
      <c r="H5" s="11" t="s">
        <v>12</v>
      </c>
      <c r="I5" s="12"/>
      <c r="J5" s="11" t="s">
        <v>13</v>
      </c>
      <c r="K5" s="7"/>
      <c r="L5" s="7"/>
    </row>
    <row r="6" spans="1:12" ht="50.1" customHeight="1" thickBot="1">
      <c r="A6" s="7"/>
      <c r="B6" s="13" t="s">
        <v>0</v>
      </c>
      <c r="C6" s="14">
        <v>0</v>
      </c>
      <c r="D6" s="7"/>
      <c r="E6" s="13" t="s">
        <v>16</v>
      </c>
      <c r="F6" s="17">
        <f>Sheet1!B11</f>
        <v>202.5</v>
      </c>
      <c r="G6" s="18" t="s">
        <v>10</v>
      </c>
      <c r="H6" s="17">
        <f>Sheet1!C11</f>
        <v>60</v>
      </c>
      <c r="I6" s="18" t="s">
        <v>14</v>
      </c>
      <c r="J6" s="17">
        <f>F6+H6</f>
        <v>262.5</v>
      </c>
      <c r="K6" s="7"/>
      <c r="L6" s="7"/>
    </row>
    <row r="7" spans="1:12" ht="15.95" customHeight="1" thickBot="1">
      <c r="A7" s="7"/>
      <c r="B7" s="7"/>
      <c r="C7" s="8"/>
      <c r="D7" s="7"/>
      <c r="E7" s="7"/>
      <c r="F7" s="18"/>
      <c r="G7" s="18"/>
      <c r="H7" s="18"/>
      <c r="I7" s="18"/>
      <c r="J7" s="18"/>
      <c r="K7" s="7"/>
      <c r="L7" s="7"/>
    </row>
    <row r="8" spans="1:12" ht="50.1" customHeight="1" thickBot="1">
      <c r="A8" s="7"/>
      <c r="B8" s="13" t="s">
        <v>15</v>
      </c>
      <c r="C8" s="14">
        <v>37.5</v>
      </c>
      <c r="D8" s="7"/>
      <c r="E8" s="13" t="s">
        <v>21</v>
      </c>
      <c r="F8" s="17">
        <f>IF(Sheet1!H10=Sheet1!B11,"",Sheet1!H10)</f>
        <v>65</v>
      </c>
      <c r="G8" s="18" t="s">
        <v>10</v>
      </c>
      <c r="H8" s="17">
        <f>IF(Sheet1!H11=Sheet1!C11,"",Sheet1!H11)</f>
        <v>19</v>
      </c>
      <c r="I8" s="18" t="s">
        <v>14</v>
      </c>
      <c r="J8" s="17">
        <f>IF(F8="","",F8+H8)</f>
        <v>84</v>
      </c>
      <c r="K8" s="7"/>
      <c r="L8" s="7"/>
    </row>
    <row r="9" spans="1:12">
      <c r="A9" s="7"/>
      <c r="B9" s="7"/>
      <c r="C9" s="8"/>
      <c r="D9" s="7"/>
      <c r="E9" s="7"/>
      <c r="F9" s="8"/>
      <c r="G9" s="8"/>
      <c r="H9" s="8"/>
      <c r="I9" s="8"/>
      <c r="J9" s="8"/>
      <c r="K9" s="7"/>
      <c r="L9" s="7"/>
    </row>
    <row r="10" spans="1:12" ht="14.25" thickBot="1">
      <c r="A10" s="7"/>
      <c r="B10" s="7"/>
      <c r="C10" s="8"/>
      <c r="D10" s="7"/>
      <c r="E10" s="7"/>
      <c r="F10" s="8"/>
      <c r="G10" s="8"/>
      <c r="H10" s="8"/>
      <c r="I10" s="8"/>
      <c r="J10" s="8"/>
      <c r="K10" s="7"/>
      <c r="L10" s="7"/>
    </row>
    <row r="11" spans="1:12" ht="30" customHeight="1" thickBot="1">
      <c r="A11" s="7"/>
      <c r="B11" s="15" t="s">
        <v>19</v>
      </c>
      <c r="C11" s="26">
        <v>43074</v>
      </c>
      <c r="D11" s="27"/>
      <c r="E11" s="28"/>
      <c r="F11" s="8"/>
      <c r="G11" s="8"/>
      <c r="H11" s="8"/>
      <c r="I11" s="8"/>
      <c r="J11" s="8"/>
      <c r="K11" s="7"/>
      <c r="L11" s="7"/>
    </row>
    <row r="12" spans="1:12" ht="14.25" thickBot="1">
      <c r="A12" s="7"/>
      <c r="B12" s="16"/>
      <c r="C12" s="8"/>
      <c r="D12" s="7"/>
      <c r="E12" s="7"/>
      <c r="F12" s="8"/>
      <c r="G12" s="8"/>
      <c r="H12" s="8"/>
      <c r="I12" s="8"/>
      <c r="J12" s="8"/>
      <c r="K12" s="7"/>
      <c r="L12" s="7"/>
    </row>
    <row r="13" spans="1:12" ht="30" customHeight="1" thickBot="1">
      <c r="A13" s="7"/>
      <c r="B13" s="15" t="s">
        <v>20</v>
      </c>
      <c r="C13" s="26">
        <v>43190</v>
      </c>
      <c r="D13" s="27"/>
      <c r="E13" s="28"/>
      <c r="F13" s="8"/>
      <c r="G13" s="8"/>
      <c r="H13" s="8"/>
      <c r="I13" s="8"/>
      <c r="J13" s="8"/>
      <c r="K13" s="7"/>
      <c r="L13" s="7"/>
    </row>
    <row r="14" spans="1:12">
      <c r="A14" s="7"/>
      <c r="B14" s="7"/>
      <c r="C14" s="8"/>
      <c r="D14" s="7"/>
      <c r="E14" s="7"/>
      <c r="F14" s="8"/>
      <c r="G14" s="8"/>
      <c r="H14" s="8"/>
      <c r="I14" s="8"/>
      <c r="J14" s="8"/>
      <c r="K14" s="7"/>
      <c r="L14" s="7"/>
    </row>
    <row r="15" spans="1:12">
      <c r="A15" s="7"/>
      <c r="B15" s="7"/>
      <c r="C15" s="8"/>
      <c r="D15" s="7"/>
      <c r="E15" s="7"/>
      <c r="F15" s="8"/>
      <c r="G15" s="8"/>
      <c r="H15" s="8"/>
      <c r="I15" s="8"/>
      <c r="J15" s="8"/>
      <c r="K15" s="7"/>
      <c r="L15" s="7"/>
    </row>
    <row r="16" spans="1:12" ht="15.75">
      <c r="A16" s="7"/>
      <c r="B16" s="25" t="s">
        <v>25</v>
      </c>
      <c r="C16" s="8"/>
      <c r="D16" s="7"/>
      <c r="E16" s="7"/>
      <c r="F16" s="8"/>
      <c r="G16" s="8"/>
      <c r="H16" s="8"/>
      <c r="I16" s="8"/>
      <c r="J16" s="8"/>
      <c r="K16" s="7"/>
      <c r="L16" s="7"/>
    </row>
    <row r="17" spans="1:13" ht="16.5">
      <c r="A17" s="19"/>
      <c r="B17" s="19" t="s">
        <v>23</v>
      </c>
      <c r="C17" s="20"/>
      <c r="D17" s="19"/>
      <c r="E17" s="19"/>
      <c r="F17" s="20"/>
      <c r="G17" s="20"/>
      <c r="H17" s="20"/>
      <c r="I17" s="23" t="s">
        <v>22</v>
      </c>
      <c r="J17" s="20"/>
      <c r="K17" s="19"/>
      <c r="L17" s="19"/>
      <c r="M17" s="21"/>
    </row>
    <row r="18" spans="1:13" ht="16.5">
      <c r="A18" s="19"/>
      <c r="B18" s="24" t="s">
        <v>24</v>
      </c>
      <c r="C18" s="20"/>
      <c r="D18" s="19"/>
      <c r="E18" s="19"/>
      <c r="F18" s="20"/>
      <c r="G18" s="20"/>
      <c r="H18" s="20"/>
      <c r="I18" s="20"/>
      <c r="J18" s="20"/>
      <c r="K18" s="19"/>
      <c r="L18" s="19"/>
      <c r="M18" s="21"/>
    </row>
    <row r="19" spans="1:13" ht="16.5">
      <c r="A19" s="21"/>
      <c r="B19" s="21"/>
      <c r="C19" s="22"/>
      <c r="D19" s="21"/>
      <c r="E19" s="21"/>
      <c r="F19" s="22"/>
      <c r="G19" s="22"/>
      <c r="H19" s="22"/>
      <c r="I19" s="22"/>
      <c r="J19" s="22"/>
      <c r="K19" s="21"/>
      <c r="L19" s="21"/>
      <c r="M19" s="21"/>
    </row>
  </sheetData>
  <sheetProtection password="C47E" sheet="1" formatCells="0" formatColumns="0" formatRows="0" insertColumns="0" insertRows="0" insertHyperlinks="0" deleteColumns="0" deleteRows="0" sort="0" autoFilter="0" pivotTables="0"/>
  <mergeCells count="2">
    <mergeCell ref="C11:E11"/>
    <mergeCell ref="C13:E13"/>
  </mergeCells>
  <phoneticPr fontId="2" type="noConversion"/>
  <hyperlinks>
    <hyperlink ref="I17" r:id="rId1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25"/>
  <sheetViews>
    <sheetView workbookViewId="0">
      <selection activeCell="B6" sqref="B6"/>
    </sheetView>
  </sheetViews>
  <sheetFormatPr defaultRowHeight="13.5"/>
  <cols>
    <col min="1" max="1" width="10.85546875" bestFit="1" customWidth="1"/>
    <col min="2" max="2" width="16.42578125" bestFit="1" customWidth="1"/>
    <col min="3" max="3" width="11.28515625" bestFit="1" customWidth="1"/>
    <col min="4" max="4" width="5.140625" bestFit="1" customWidth="1"/>
    <col min="7" max="7" width="11.42578125" customWidth="1"/>
    <col min="9" max="9" width="11.28515625" bestFit="1" customWidth="1"/>
  </cols>
  <sheetData>
    <row r="1" spans="1:16">
      <c r="N1" t="s">
        <v>17</v>
      </c>
      <c r="O1" t="s">
        <v>18</v>
      </c>
      <c r="P1" t="s">
        <v>17</v>
      </c>
    </row>
    <row r="2" spans="1:16">
      <c r="B2" t="s">
        <v>2</v>
      </c>
      <c r="C2" t="s">
        <v>3</v>
      </c>
      <c r="D2" t="s">
        <v>4</v>
      </c>
      <c r="N2">
        <v>3.75</v>
      </c>
      <c r="O2">
        <v>0.5</v>
      </c>
      <c r="P2">
        <v>3.75</v>
      </c>
    </row>
    <row r="3" spans="1:16">
      <c r="B3">
        <f>Sheet2!C8</f>
        <v>37.5</v>
      </c>
      <c r="C3">
        <v>37.5</v>
      </c>
      <c r="D3">
        <f>IF((B3/C3)&lt;=1,B3/C3,"FALSE")</f>
        <v>1</v>
      </c>
      <c r="N3">
        <v>7.5</v>
      </c>
      <c r="O3">
        <v>1</v>
      </c>
      <c r="P3">
        <v>7.5</v>
      </c>
    </row>
    <row r="4" spans="1:16">
      <c r="N4">
        <v>11.25</v>
      </c>
      <c r="O4">
        <v>1.5</v>
      </c>
      <c r="P4">
        <v>11.25</v>
      </c>
    </row>
    <row r="5" spans="1:16">
      <c r="A5" t="s">
        <v>5</v>
      </c>
      <c r="B5" t="s">
        <v>6</v>
      </c>
      <c r="C5" t="s">
        <v>7</v>
      </c>
      <c r="N5">
        <v>15</v>
      </c>
      <c r="O5">
        <v>2</v>
      </c>
      <c r="P5">
        <v>15</v>
      </c>
    </row>
    <row r="6" spans="1:16">
      <c r="A6">
        <f>IF(Sheet2!C6&lt;5,27,IF(Sheet2!C6&lt;10,29,33))</f>
        <v>27</v>
      </c>
      <c r="B6">
        <f>A6*D3</f>
        <v>27</v>
      </c>
      <c r="C6">
        <f>D3*8</f>
        <v>8</v>
      </c>
      <c r="E6">
        <f>B6*7.5</f>
        <v>202.5</v>
      </c>
      <c r="F6">
        <f>E6-ROUNDDOWN(E6,0)</f>
        <v>0.5</v>
      </c>
      <c r="G6">
        <f>IF(F6&lt;0.25,0,IF(F6&gt;0.74,1,0.5))</f>
        <v>0.5</v>
      </c>
      <c r="H6">
        <f>ROUNDDOWN(E6,0)+G6</f>
        <v>202.5</v>
      </c>
      <c r="J6" s="6" t="e">
        <f>IF(H7&lt;$N$2,VLOOKUP(0.5,BAND,2,FALSE),VLOOKUP((VLOOKUP(LOOKUP(H7,$N$2:$N$17),POINT,3,FALSE)),BAND,2,FALSE))</f>
        <v>#N/A</v>
      </c>
      <c r="N6">
        <v>18.75</v>
      </c>
      <c r="O6">
        <v>2.5</v>
      </c>
      <c r="P6">
        <v>18.75</v>
      </c>
    </row>
    <row r="7" spans="1:16">
      <c r="E7">
        <f>C6*7.5</f>
        <v>60</v>
      </c>
      <c r="F7">
        <f>E7-ROUNDDOWN(E7,0)</f>
        <v>0</v>
      </c>
      <c r="G7">
        <f>IF(F7&lt;0.25,0,IF(F7&gt;0.74,1,0.5))</f>
        <v>0</v>
      </c>
      <c r="H7">
        <f>ROUNDDOWN(E7,0)+G7</f>
        <v>60</v>
      </c>
      <c r="N7">
        <v>22.5</v>
      </c>
      <c r="O7">
        <v>3</v>
      </c>
      <c r="P7">
        <v>22.5</v>
      </c>
    </row>
    <row r="8" spans="1:16">
      <c r="N8">
        <v>26.25</v>
      </c>
      <c r="O8">
        <v>3.5</v>
      </c>
      <c r="P8">
        <v>26.25</v>
      </c>
    </row>
    <row r="9" spans="1:16">
      <c r="N9">
        <v>30</v>
      </c>
      <c r="O9">
        <v>4</v>
      </c>
      <c r="P9">
        <v>30</v>
      </c>
    </row>
    <row r="10" spans="1:16">
      <c r="B10" t="s">
        <v>8</v>
      </c>
      <c r="C10" t="s">
        <v>9</v>
      </c>
      <c r="E10">
        <f>IF(J14="",(B6*7.5),(B6*7.5)*(J14/365))</f>
        <v>64.910958904109592</v>
      </c>
      <c r="F10">
        <f>E10-ROUNDDOWN(E10,0)</f>
        <v>0.91095890410959157</v>
      </c>
      <c r="G10">
        <f>IF(F10&lt;0.25,0,IF(F10&gt;0.74,1,0.5))</f>
        <v>1</v>
      </c>
      <c r="H10">
        <f>ROUNDDOWN(E10,0)+G10</f>
        <v>65</v>
      </c>
      <c r="N10">
        <v>33.75</v>
      </c>
      <c r="O10">
        <v>4.5</v>
      </c>
      <c r="P10">
        <v>33.75</v>
      </c>
    </row>
    <row r="11" spans="1:16">
      <c r="B11">
        <f>H6</f>
        <v>202.5</v>
      </c>
      <c r="C11">
        <f>H7</f>
        <v>60</v>
      </c>
      <c r="E11">
        <f>IF(J14="",(C6*7.5),(C6*7.5)*(J14/365))</f>
        <v>19.232876712328768</v>
      </c>
      <c r="F11">
        <f>E11-ROUNDDOWN(E11,0)</f>
        <v>0.23287671232876761</v>
      </c>
      <c r="G11">
        <f>IF(F11&lt;0.25,0,IF(F11&gt;0.74,1,0.5))</f>
        <v>0</v>
      </c>
      <c r="H11">
        <f>ROUNDDOWN(E11,0)+G11</f>
        <v>19</v>
      </c>
      <c r="N11">
        <v>37.5</v>
      </c>
      <c r="O11">
        <v>5</v>
      </c>
      <c r="P11">
        <v>37.5</v>
      </c>
    </row>
    <row r="12" spans="1:16">
      <c r="N12">
        <v>41.25</v>
      </c>
      <c r="O12">
        <v>5.5</v>
      </c>
      <c r="P12">
        <v>41.25</v>
      </c>
    </row>
    <row r="13" spans="1:16">
      <c r="N13">
        <v>45</v>
      </c>
      <c r="O13">
        <v>6</v>
      </c>
      <c r="P13">
        <v>45</v>
      </c>
    </row>
    <row r="14" spans="1:16">
      <c r="J14">
        <f>IF(J16&lt;&gt;"",J16,IF(J20&lt;&gt;"",J20,""))</f>
        <v>117</v>
      </c>
      <c r="N14">
        <v>48.75</v>
      </c>
      <c r="O14">
        <v>6.5</v>
      </c>
      <c r="P14">
        <v>48.75</v>
      </c>
    </row>
    <row r="15" spans="1:16">
      <c r="N15">
        <v>52.5</v>
      </c>
      <c r="O15">
        <v>7</v>
      </c>
      <c r="P15">
        <v>52.5</v>
      </c>
    </row>
    <row r="16" spans="1:16">
      <c r="B16" s="3">
        <f>IF(Sheet2!C11="","",Sheet2!C11)</f>
        <v>43074</v>
      </c>
      <c r="C16" s="3">
        <f>B16+300</f>
        <v>43374</v>
      </c>
      <c r="D16">
        <v>31</v>
      </c>
      <c r="E16">
        <v>3</v>
      </c>
      <c r="F16" t="str">
        <f>F18</f>
        <v>2018</v>
      </c>
      <c r="G16" t="str">
        <f>CONCATENATE(D16,"/",E16,"/",F16)</f>
        <v>31/3/2018</v>
      </c>
      <c r="H16">
        <f>DATEVALUE(G16)</f>
        <v>43190</v>
      </c>
      <c r="I16" s="3">
        <f>IF(B20="",H16,B20)</f>
        <v>43190</v>
      </c>
      <c r="J16" s="4">
        <f>IF(B16="","",(I16-B16)+1)</f>
        <v>117</v>
      </c>
      <c r="N16">
        <v>56.25</v>
      </c>
      <c r="O16">
        <v>7.5</v>
      </c>
      <c r="P16">
        <v>56.25</v>
      </c>
    </row>
    <row r="17" spans="2:16">
      <c r="I17" s="5"/>
      <c r="N17">
        <v>60</v>
      </c>
      <c r="O17">
        <v>8</v>
      </c>
      <c r="P17">
        <v>60</v>
      </c>
    </row>
    <row r="18" spans="2:16">
      <c r="D18" t="str">
        <f>TEXT(C16,"d mmm, yyyy")</f>
        <v>1 Oct, 2018</v>
      </c>
      <c r="F18" t="str">
        <f>RIGHT(D18,4)</f>
        <v>2018</v>
      </c>
    </row>
    <row r="20" spans="2:16">
      <c r="B20" s="3">
        <f>IF(Sheet2!C13="","",Sheet2!C13)</f>
        <v>43190</v>
      </c>
      <c r="C20" s="3">
        <f>B20-90</f>
        <v>43100</v>
      </c>
      <c r="D20">
        <v>1</v>
      </c>
      <c r="E20">
        <v>4</v>
      </c>
      <c r="F20" t="str">
        <f>F22</f>
        <v>2017</v>
      </c>
      <c r="G20" t="str">
        <f>CONCATENATE(D20,"/",E20,"/",F20)</f>
        <v>1/4/2017</v>
      </c>
      <c r="H20">
        <f>DATEVALUE(G20)</f>
        <v>42826</v>
      </c>
      <c r="I20" s="3">
        <f>IF(B16="",H20,B16)</f>
        <v>43074</v>
      </c>
      <c r="J20" s="4">
        <f>IF(B20="","",(B20-I20)+1)</f>
        <v>117</v>
      </c>
    </row>
    <row r="21" spans="2:16">
      <c r="I21" s="5"/>
    </row>
    <row r="22" spans="2:16">
      <c r="D22" t="str">
        <f>TEXT(C20,"d mmm, yyyy")</f>
        <v>31 Dec, 2017</v>
      </c>
      <c r="F22" t="str">
        <f>RIGHT(D22,4)</f>
        <v>2017</v>
      </c>
    </row>
    <row r="24" spans="2:16">
      <c r="B24" s="3"/>
      <c r="C24" s="3"/>
      <c r="I24" s="3"/>
      <c r="J24" s="4"/>
    </row>
    <row r="25" spans="2:16">
      <c r="I25" s="5"/>
    </row>
  </sheetData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6BFE998A7AF4AACF93F08866F1B78" ma:contentTypeVersion="1" ma:contentTypeDescription="Create a new document." ma:contentTypeScope="" ma:versionID="16c4e91ddf74dd44969a9fea4b76a25c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cea3d0222cc48e78637d781e16be94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7E58E2E-FCA2-4C94-8C7F-1EB5329E6D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C51D8F-5920-46EE-AC52-E296967E73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EA5F3B8-64D6-4D84-9AE7-D55510D7CD68}">
  <ds:schemaRefs>
    <ds:schemaRef ds:uri="http://schemas.microsoft.com/office/2006/metadata/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</vt:lpstr>
      <vt:lpstr>Sheet1</vt:lpstr>
      <vt:lpstr>BAND</vt:lpstr>
      <vt:lpstr>POINT</vt:lpstr>
    </vt:vector>
  </TitlesOfParts>
  <Company>GGPCT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Wyllie</dc:creator>
  <cp:lastModifiedBy>OGGGI86154</cp:lastModifiedBy>
  <cp:lastPrinted>2007-11-23T15:02:20Z</cp:lastPrinted>
  <dcterms:created xsi:type="dcterms:W3CDTF">2004-12-07T10:26:19Z</dcterms:created>
  <dcterms:modified xsi:type="dcterms:W3CDTF">2018-08-21T14:46:02Z</dcterms:modified>
</cp:coreProperties>
</file>