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9780" activeTab="0"/>
  </bookViews>
  <sheets>
    <sheet name="New registered" sheetId="1" r:id="rId1"/>
    <sheet name="new unregistered" sheetId="2" r:id="rId2"/>
    <sheet name="Sheet1" sheetId="3" r:id="rId3"/>
  </sheets>
  <definedNames>
    <definedName name="_xlnm.Print_Area" localSheetId="0">'New registered'!$A$1:$K$50</definedName>
    <definedName name="_xlnm.Print_Area" localSheetId="1">'new unregistered'!$A$1:$K$50</definedName>
  </definedNames>
  <calcPr fullCalcOnLoad="1"/>
</workbook>
</file>

<file path=xl/sharedStrings.xml><?xml version="1.0" encoding="utf-8"?>
<sst xmlns="http://schemas.openxmlformats.org/spreadsheetml/2006/main" count="393" uniqueCount="79">
  <si>
    <t>1st</t>
  </si>
  <si>
    <t>BAND 2 - Extra Hours</t>
  </si>
  <si>
    <t>2nd</t>
  </si>
  <si>
    <t>3rd</t>
  </si>
  <si>
    <t>4th</t>
  </si>
  <si>
    <t>5th</t>
  </si>
  <si>
    <t>6th</t>
  </si>
  <si>
    <t>7th</t>
  </si>
  <si>
    <t>8th</t>
  </si>
  <si>
    <t>BAND 2 - Bank</t>
  </si>
  <si>
    <t>BAND 3 - Extra Hours</t>
  </si>
  <si>
    <t>BAND 3 - Bank</t>
  </si>
  <si>
    <t>BAND 2 - Overtime</t>
  </si>
  <si>
    <t>BAND 4 - Extra Hours</t>
  </si>
  <si>
    <t>BAND 4 - Bank</t>
  </si>
  <si>
    <t>BAND 3 - Overtime</t>
  </si>
  <si>
    <t>DAY SHIFT (Monday to Friday)</t>
  </si>
  <si>
    <t>NIGHT SHIFT (Monday to Friday)</t>
  </si>
  <si>
    <t>SATURDAY</t>
  </si>
  <si>
    <t>WEEK DAYS</t>
  </si>
  <si>
    <t>DAY SHIFT (Saturday)</t>
  </si>
  <si>
    <t>NIGHT SHIFT (Saturday)</t>
  </si>
  <si>
    <t>BAND 4 - Overtime</t>
  </si>
  <si>
    <t>BAND 5 - Overtime</t>
  </si>
  <si>
    <t>SUNDAY</t>
  </si>
  <si>
    <t>DAY SHIFT (Sunday)</t>
  </si>
  <si>
    <t>NIGHT SHIFT (Sunday)</t>
  </si>
  <si>
    <t>PUBLIC HOLIDAY</t>
  </si>
  <si>
    <r>
      <t xml:space="preserve">READY RECKONER - </t>
    </r>
    <r>
      <rPr>
        <b/>
        <sz val="18"/>
        <color indexed="10"/>
        <rFont val="Calibri"/>
        <family val="2"/>
      </rPr>
      <t>REGISTERED</t>
    </r>
    <r>
      <rPr>
        <b/>
        <sz val="18"/>
        <rFont val="Calibri"/>
        <family val="2"/>
      </rPr>
      <t xml:space="preserve"> (Midpoint)</t>
    </r>
  </si>
  <si>
    <t>BAND 5 - Extra Hours</t>
  </si>
  <si>
    <t>BAND 5 - Bank</t>
  </si>
  <si>
    <t>BAND 6 - Extra Hours</t>
  </si>
  <si>
    <t>BAND 6 - Bank</t>
  </si>
  <si>
    <t>BAND 7 - Extra Hours</t>
  </si>
  <si>
    <t>BAND 6 - Overtime</t>
  </si>
  <si>
    <t>BAND 7 - Bank</t>
  </si>
  <si>
    <t>BAND 7 - Overtime</t>
  </si>
  <si>
    <t xml:space="preserve">Basic </t>
  </si>
  <si>
    <t>band 5</t>
  </si>
  <si>
    <t>band 6</t>
  </si>
  <si>
    <t>band 7</t>
  </si>
  <si>
    <t>Overtime Public hol</t>
  </si>
  <si>
    <t>Evening/Sat Extra Hours</t>
  </si>
  <si>
    <t>Sun Extra Hours</t>
  </si>
  <si>
    <t>Public hol Extra Hours</t>
  </si>
  <si>
    <t>Overtime- Mon to Sun</t>
  </si>
  <si>
    <t>9th</t>
  </si>
  <si>
    <t>£ inc on costs</t>
  </si>
  <si>
    <t>DAY SHIFT Public holiday</t>
  </si>
  <si>
    <t>(7pm  to 7am)</t>
  </si>
  <si>
    <t>Band 4</t>
  </si>
  <si>
    <t>Band 3</t>
  </si>
  <si>
    <t>Band 2</t>
  </si>
  <si>
    <t>NHS Greater Glasgow &amp; Clyde 2016/17</t>
  </si>
  <si>
    <r>
      <t xml:space="preserve">READY RECKONER - </t>
    </r>
    <r>
      <rPr>
        <b/>
        <sz val="18"/>
        <color indexed="10"/>
        <rFont val="Calibri"/>
        <family val="2"/>
      </rPr>
      <t>UN</t>
    </r>
    <r>
      <rPr>
        <b/>
        <sz val="18"/>
        <color indexed="10"/>
        <rFont val="Calibri"/>
        <family val="2"/>
      </rPr>
      <t>REGISTERED</t>
    </r>
    <r>
      <rPr>
        <b/>
        <sz val="18"/>
        <rFont val="Calibri"/>
        <family val="2"/>
      </rPr>
      <t xml:space="preserve"> (Midpoint)</t>
    </r>
  </si>
  <si>
    <t>Weekday Extra Hours with on costs</t>
  </si>
  <si>
    <t>Weekday Extra Hours without on costs</t>
  </si>
  <si>
    <t>Bank - Hourly Rates</t>
  </si>
  <si>
    <t>Weekdays</t>
  </si>
  <si>
    <t>Band</t>
  </si>
  <si>
    <t>Hrly Rate - Mid point (Exl On Costs)</t>
  </si>
  <si>
    <t>% Enhancement</t>
  </si>
  <si>
    <t>Holiday Pay - 12.07%</t>
  </si>
  <si>
    <t>Employers Costs - 13.6%</t>
  </si>
  <si>
    <t>Total Hrly Rate</t>
  </si>
  <si>
    <t>Comments</t>
  </si>
  <si>
    <t>Saturdays</t>
  </si>
  <si>
    <t>Enhancement</t>
  </si>
  <si>
    <t>44% enhancement rate</t>
  </si>
  <si>
    <t>37% enhancement rate</t>
  </si>
  <si>
    <t>30% enhancement rate</t>
  </si>
  <si>
    <t>Sunday &amp; Public Holidays</t>
  </si>
  <si>
    <t>88% enhancement rate</t>
  </si>
  <si>
    <t>74% enhancement rate</t>
  </si>
  <si>
    <t>60% enhancement rate</t>
  </si>
  <si>
    <t>Night Shift - weekday &amp; Saturday(between 8pm &amp; 6am)</t>
  </si>
  <si>
    <t>Night Shift - Sunday (Midnight to Midnight)</t>
  </si>
  <si>
    <t>30% Enhancement</t>
  </si>
  <si>
    <t>60% Enhancement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</si>
</sst>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6">
    <font>
      <sz val="10"/>
      <name val="Arial"/>
      <family val="0"/>
    </font>
    <font>
      <sz val="10"/>
      <name val="Calibri"/>
      <family val="2"/>
    </font>
    <font>
      <b/>
      <sz val="14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22"/>
      <color indexed="21"/>
      <name val="Calibri"/>
      <family val="2"/>
    </font>
    <font>
      <b/>
      <sz val="26"/>
      <color indexed="21"/>
      <name val="Calibri"/>
      <family val="2"/>
    </font>
    <font>
      <b/>
      <sz val="18"/>
      <name val="Calibri"/>
      <family val="2"/>
    </font>
    <font>
      <sz val="8"/>
      <name val="Arial"/>
      <family val="0"/>
    </font>
    <font>
      <b/>
      <sz val="18"/>
      <color indexed="10"/>
      <name val="Calibri"/>
      <family val="2"/>
    </font>
    <font>
      <b/>
      <sz val="14"/>
      <color indexed="4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5" fillId="0" borderId="15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2" fillId="33" borderId="16" xfId="0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2" fontId="28" fillId="0" borderId="0" xfId="0" applyNumberFormat="1" applyFont="1" applyAlignment="1">
      <alignment/>
    </xf>
    <xf numFmtId="0" fontId="5" fillId="0" borderId="21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0" xfId="0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 vertical="center" textRotation="90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horizontal="left"/>
    </xf>
    <xf numFmtId="164" fontId="44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 vertical="top" wrapText="1"/>
    </xf>
    <xf numFmtId="164" fontId="0" fillId="0" borderId="0" xfId="0" applyNumberFormat="1" applyAlignment="1">
      <alignment horizontal="left" vertical="top"/>
    </xf>
    <xf numFmtId="164" fontId="44" fillId="0" borderId="0" xfId="0" applyNumberFormat="1" applyFont="1" applyAlignment="1">
      <alignment horizontal="left" vertical="top"/>
    </xf>
    <xf numFmtId="0" fontId="4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zoomScalePageLayoutView="0" workbookViewId="0" topLeftCell="A31">
      <selection activeCell="O24" sqref="O24"/>
    </sheetView>
  </sheetViews>
  <sheetFormatPr defaultColWidth="9.140625" defaultRowHeight="12.75"/>
  <cols>
    <col min="1" max="1" width="4.7109375" style="1" bestFit="1" customWidth="1"/>
    <col min="2" max="2" width="4.7109375" style="1" customWidth="1"/>
    <col min="3" max="3" width="8.57421875" style="1" customWidth="1"/>
    <col min="4" max="4" width="36.7109375" style="1" customWidth="1"/>
    <col min="5" max="5" width="7.7109375" style="22" bestFit="1" customWidth="1"/>
    <col min="6" max="7" width="4.28125" style="1" customWidth="1"/>
    <col min="8" max="8" width="8.57421875" style="1" customWidth="1"/>
    <col min="9" max="9" width="36.7109375" style="1" customWidth="1"/>
    <col min="10" max="10" width="9.140625" style="22" bestFit="1" customWidth="1"/>
    <col min="11" max="16384" width="9.140625" style="1" customWidth="1"/>
  </cols>
  <sheetData>
    <row r="1" spans="1:10" ht="18.75">
      <c r="A1" s="14" t="s">
        <v>53</v>
      </c>
      <c r="B1" s="14"/>
      <c r="C1" s="14"/>
      <c r="D1" s="14"/>
      <c r="E1" s="14"/>
      <c r="F1" s="14"/>
      <c r="G1" s="14"/>
      <c r="H1" s="14"/>
      <c r="I1" s="14"/>
      <c r="J1" s="1"/>
    </row>
    <row r="2" spans="16:20" ht="12.75">
      <c r="P2" s="24">
        <v>0.3</v>
      </c>
      <c r="Q2" s="24">
        <v>0.6</v>
      </c>
      <c r="R2" s="24">
        <v>0.6</v>
      </c>
      <c r="S2" s="24">
        <v>0.5</v>
      </c>
      <c r="T2" s="24">
        <v>1</v>
      </c>
    </row>
    <row r="3" spans="1:20" s="26" customFormat="1" ht="66">
      <c r="A3" s="25" t="s">
        <v>28</v>
      </c>
      <c r="B3" s="25"/>
      <c r="C3" s="25"/>
      <c r="D3" s="25"/>
      <c r="E3" s="25"/>
      <c r="F3" s="25"/>
      <c r="G3" s="25"/>
      <c r="H3" s="25"/>
      <c r="I3" s="25"/>
      <c r="M3" s="26" t="s">
        <v>37</v>
      </c>
      <c r="N3" s="26" t="s">
        <v>56</v>
      </c>
      <c r="O3" s="26" t="s">
        <v>55</v>
      </c>
      <c r="P3" s="26" t="s">
        <v>42</v>
      </c>
      <c r="Q3" s="26" t="s">
        <v>43</v>
      </c>
      <c r="R3" s="26" t="s">
        <v>44</v>
      </c>
      <c r="S3" s="26" t="s">
        <v>45</v>
      </c>
      <c r="T3" s="26" t="s">
        <v>41</v>
      </c>
    </row>
    <row r="4" spans="5:20" ht="16.5" thickBot="1">
      <c r="E4" s="27" t="s">
        <v>47</v>
      </c>
      <c r="J4" s="27" t="s">
        <v>47</v>
      </c>
      <c r="M4" s="1" t="s">
        <v>38</v>
      </c>
      <c r="N4" s="1">
        <v>13.07</v>
      </c>
      <c r="O4" s="1">
        <v>16.25</v>
      </c>
      <c r="P4" s="1">
        <f>O4*1.3</f>
        <v>21.125</v>
      </c>
      <c r="Q4" s="1">
        <f>O4*1.6</f>
        <v>26</v>
      </c>
      <c r="R4" s="1">
        <f>O4*1.6</f>
        <v>26</v>
      </c>
      <c r="S4" s="22">
        <f>O4+(N4*0.5*1.138)</f>
        <v>23.68683</v>
      </c>
      <c r="T4" s="22">
        <f>O4+N4*1.138</f>
        <v>31.12366</v>
      </c>
    </row>
    <row r="5" spans="1:20" ht="19.5" customHeight="1" thickBot="1">
      <c r="A5" s="15" t="s">
        <v>19</v>
      </c>
      <c r="B5" s="16"/>
      <c r="C5" s="12" t="s">
        <v>16</v>
      </c>
      <c r="D5" s="13"/>
      <c r="E5" s="23"/>
      <c r="F5" s="2"/>
      <c r="G5" s="2"/>
      <c r="H5" s="36" t="s">
        <v>17</v>
      </c>
      <c r="I5" s="21"/>
      <c r="J5" s="23"/>
      <c r="M5" s="1" t="s">
        <v>39</v>
      </c>
      <c r="N5" s="1">
        <v>15.68</v>
      </c>
      <c r="O5" s="1">
        <v>19.6</v>
      </c>
      <c r="P5" s="1">
        <f>O5*1.3</f>
        <v>25.480000000000004</v>
      </c>
      <c r="Q5" s="1">
        <f>O5*1.6</f>
        <v>31.360000000000003</v>
      </c>
      <c r="R5" s="1">
        <f>O5*1.6</f>
        <v>31.360000000000003</v>
      </c>
      <c r="S5" s="22">
        <f>O5+(N5*0.5*1.138)</f>
        <v>28.52192</v>
      </c>
      <c r="T5" s="22">
        <f>O5+N5*1.138</f>
        <v>37.443839999999994</v>
      </c>
    </row>
    <row r="6" spans="1:20" ht="18.75" customHeight="1">
      <c r="A6" s="17"/>
      <c r="B6" s="18"/>
      <c r="C6" s="7" t="s">
        <v>0</v>
      </c>
      <c r="D6" s="3" t="s">
        <v>29</v>
      </c>
      <c r="E6" s="23">
        <f>O4</f>
        <v>16.25</v>
      </c>
      <c r="F6" s="2"/>
      <c r="G6" s="2"/>
      <c r="H6" s="7" t="s">
        <v>0</v>
      </c>
      <c r="I6" s="33" t="s">
        <v>29</v>
      </c>
      <c r="J6" s="23">
        <f>P4</f>
        <v>21.125</v>
      </c>
      <c r="M6" s="1" t="s">
        <v>40</v>
      </c>
      <c r="N6" s="1">
        <v>18.72</v>
      </c>
      <c r="O6" s="1">
        <v>23.53</v>
      </c>
      <c r="P6" s="1">
        <f>O6*1.3</f>
        <v>30.589000000000002</v>
      </c>
      <c r="Q6" s="1">
        <f>O6*1.6</f>
        <v>37.648</v>
      </c>
      <c r="R6" s="1">
        <f>O6*1.6</f>
        <v>37.648</v>
      </c>
      <c r="S6" s="22">
        <f>O6+(N6*0.5*1.138)</f>
        <v>34.18168</v>
      </c>
      <c r="T6" s="22">
        <f>O6+N6*1.138</f>
        <v>44.83336</v>
      </c>
    </row>
    <row r="7" spans="1:10" ht="18.75" customHeight="1">
      <c r="A7" s="17"/>
      <c r="B7" s="18"/>
      <c r="C7" s="8" t="s">
        <v>2</v>
      </c>
      <c r="D7" s="4" t="s">
        <v>30</v>
      </c>
      <c r="E7" s="23">
        <v>16.67</v>
      </c>
      <c r="F7" s="2"/>
      <c r="G7" s="2"/>
      <c r="H7" s="8" t="s">
        <v>2</v>
      </c>
      <c r="I7" s="32" t="s">
        <v>30</v>
      </c>
      <c r="J7" s="23">
        <v>21.67</v>
      </c>
    </row>
    <row r="8" spans="1:10" ht="18.75" customHeight="1">
      <c r="A8" s="17"/>
      <c r="B8" s="18"/>
      <c r="C8" s="8" t="s">
        <v>3</v>
      </c>
      <c r="D8" s="4" t="s">
        <v>31</v>
      </c>
      <c r="E8" s="23">
        <f>O5</f>
        <v>19.6</v>
      </c>
      <c r="F8" s="2"/>
      <c r="G8" s="2"/>
      <c r="H8" s="8" t="s">
        <v>3</v>
      </c>
      <c r="I8" s="32" t="s">
        <v>23</v>
      </c>
      <c r="J8" s="23">
        <f>S4</f>
        <v>23.68683</v>
      </c>
    </row>
    <row r="9" spans="1:10" ht="18.75" customHeight="1">
      <c r="A9" s="17"/>
      <c r="B9" s="18"/>
      <c r="C9" s="8" t="s">
        <v>4</v>
      </c>
      <c r="D9" s="4" t="s">
        <v>32</v>
      </c>
      <c r="E9" s="23">
        <v>19.99</v>
      </c>
      <c r="F9" s="2"/>
      <c r="G9" s="2"/>
      <c r="H9" s="8" t="s">
        <v>4</v>
      </c>
      <c r="I9" s="32" t="s">
        <v>31</v>
      </c>
      <c r="J9" s="23">
        <f>P5</f>
        <v>25.480000000000004</v>
      </c>
    </row>
    <row r="10" spans="1:10" ht="18.75" customHeight="1">
      <c r="A10" s="17"/>
      <c r="B10" s="18"/>
      <c r="C10" s="8" t="s">
        <v>5</v>
      </c>
      <c r="D10" s="4" t="s">
        <v>33</v>
      </c>
      <c r="E10" s="23">
        <f>O6</f>
        <v>23.53</v>
      </c>
      <c r="F10" s="2"/>
      <c r="G10" s="2"/>
      <c r="H10" s="8" t="s">
        <v>5</v>
      </c>
      <c r="I10" s="32" t="s">
        <v>32</v>
      </c>
      <c r="J10" s="23">
        <v>25.99</v>
      </c>
    </row>
    <row r="11" spans="1:10" ht="18.75" customHeight="1">
      <c r="A11" s="17"/>
      <c r="B11" s="18"/>
      <c r="C11" s="8" t="s">
        <v>6</v>
      </c>
      <c r="D11" s="4" t="s">
        <v>23</v>
      </c>
      <c r="E11" s="23">
        <f>S4</f>
        <v>23.68683</v>
      </c>
      <c r="F11" s="2"/>
      <c r="G11" s="2"/>
      <c r="H11" s="8" t="s">
        <v>6</v>
      </c>
      <c r="I11" s="32" t="s">
        <v>34</v>
      </c>
      <c r="J11" s="23">
        <f>S5</f>
        <v>28.52192</v>
      </c>
    </row>
    <row r="12" spans="1:10" ht="18.75" customHeight="1">
      <c r="A12" s="17"/>
      <c r="B12" s="18"/>
      <c r="C12" s="8" t="s">
        <v>7</v>
      </c>
      <c r="D12" s="4" t="s">
        <v>35</v>
      </c>
      <c r="E12" s="23">
        <v>23.88</v>
      </c>
      <c r="F12" s="2"/>
      <c r="G12" s="2"/>
      <c r="H12" s="8" t="s">
        <v>7</v>
      </c>
      <c r="I12" s="32" t="s">
        <v>33</v>
      </c>
      <c r="J12" s="23">
        <f>P6</f>
        <v>30.589000000000002</v>
      </c>
    </row>
    <row r="13" spans="1:10" ht="18.75" customHeight="1">
      <c r="A13" s="17"/>
      <c r="B13" s="18"/>
      <c r="C13" s="8" t="s">
        <v>8</v>
      </c>
      <c r="D13" s="4" t="s">
        <v>34</v>
      </c>
      <c r="E13" s="23">
        <f>S5</f>
        <v>28.52192</v>
      </c>
      <c r="F13" s="2"/>
      <c r="G13" s="2"/>
      <c r="H13" s="8" t="s">
        <v>8</v>
      </c>
      <c r="I13" s="32" t="s">
        <v>35</v>
      </c>
      <c r="J13" s="23">
        <v>31.04</v>
      </c>
    </row>
    <row r="14" spans="1:10" ht="19.5" customHeight="1" thickBot="1">
      <c r="A14" s="19"/>
      <c r="B14" s="20"/>
      <c r="C14" s="9" t="s">
        <v>46</v>
      </c>
      <c r="D14" s="5" t="s">
        <v>36</v>
      </c>
      <c r="E14" s="23">
        <f>S6</f>
        <v>34.18168</v>
      </c>
      <c r="F14" s="2"/>
      <c r="G14" s="2"/>
      <c r="H14" s="9" t="s">
        <v>46</v>
      </c>
      <c r="I14" s="34" t="s">
        <v>36</v>
      </c>
      <c r="J14" s="23">
        <f>S6</f>
        <v>34.18168</v>
      </c>
    </row>
    <row r="15" spans="1:10" ht="19.5" customHeight="1">
      <c r="A15" s="6"/>
      <c r="B15" s="6"/>
      <c r="C15" s="10"/>
      <c r="D15" s="11"/>
      <c r="E15" s="23"/>
      <c r="F15" s="2"/>
      <c r="G15" s="2"/>
      <c r="H15" s="10"/>
      <c r="I15" s="11"/>
      <c r="J15" s="23"/>
    </row>
    <row r="16" ht="13.5" thickBot="1"/>
    <row r="17" spans="1:10" ht="19.5" thickBot="1">
      <c r="A17" s="15" t="s">
        <v>18</v>
      </c>
      <c r="B17" s="16"/>
      <c r="C17" s="12" t="s">
        <v>20</v>
      </c>
      <c r="D17" s="13"/>
      <c r="E17" s="23"/>
      <c r="F17" s="2"/>
      <c r="G17" s="2"/>
      <c r="H17" s="36" t="s">
        <v>21</v>
      </c>
      <c r="I17" s="21"/>
      <c r="J17" s="23" t="s">
        <v>49</v>
      </c>
    </row>
    <row r="18" spans="1:10" ht="18.75">
      <c r="A18" s="17"/>
      <c r="B18" s="18"/>
      <c r="C18" s="7" t="s">
        <v>0</v>
      </c>
      <c r="D18" s="3" t="s">
        <v>29</v>
      </c>
      <c r="E18" s="23">
        <f>P4</f>
        <v>21.125</v>
      </c>
      <c r="F18" s="2"/>
      <c r="G18" s="2"/>
      <c r="H18" s="7" t="s">
        <v>0</v>
      </c>
      <c r="I18" s="33" t="s">
        <v>23</v>
      </c>
      <c r="J18" s="23">
        <f>S4</f>
        <v>23.68683</v>
      </c>
    </row>
    <row r="19" spans="1:10" ht="18.75">
      <c r="A19" s="17"/>
      <c r="B19" s="18"/>
      <c r="C19" s="8" t="s">
        <v>2</v>
      </c>
      <c r="D19" s="4" t="s">
        <v>30</v>
      </c>
      <c r="E19" s="23">
        <v>21.67</v>
      </c>
      <c r="F19" s="2"/>
      <c r="G19" s="2"/>
      <c r="H19" s="8" t="s">
        <v>2</v>
      </c>
      <c r="I19" s="32" t="s">
        <v>29</v>
      </c>
      <c r="J19" s="23">
        <f>P4*5/12+Q4*7/12</f>
        <v>23.96875</v>
      </c>
    </row>
    <row r="20" spans="1:10" ht="18.75">
      <c r="A20" s="17"/>
      <c r="B20" s="18"/>
      <c r="C20" s="8" t="s">
        <v>3</v>
      </c>
      <c r="D20" s="4" t="s">
        <v>23</v>
      </c>
      <c r="E20" s="23">
        <f>S4</f>
        <v>23.68683</v>
      </c>
      <c r="F20" s="2"/>
      <c r="G20" s="2"/>
      <c r="H20" s="8" t="s">
        <v>3</v>
      </c>
      <c r="I20" s="32" t="s">
        <v>30</v>
      </c>
      <c r="J20" s="23">
        <f>21.67*5/12+26.66*7/12</f>
        <v>24.580833333333334</v>
      </c>
    </row>
    <row r="21" spans="1:10" ht="18.75">
      <c r="A21" s="17"/>
      <c r="B21" s="18"/>
      <c r="C21" s="8" t="s">
        <v>4</v>
      </c>
      <c r="D21" s="4" t="s">
        <v>31</v>
      </c>
      <c r="E21" s="23">
        <f>P5</f>
        <v>25.480000000000004</v>
      </c>
      <c r="F21" s="2"/>
      <c r="G21" s="2"/>
      <c r="H21" s="8" t="s">
        <v>4</v>
      </c>
      <c r="I21" s="32" t="s">
        <v>34</v>
      </c>
      <c r="J21" s="23">
        <f>S5</f>
        <v>28.52192</v>
      </c>
    </row>
    <row r="22" spans="1:10" ht="18.75">
      <c r="A22" s="17"/>
      <c r="B22" s="18"/>
      <c r="C22" s="8" t="s">
        <v>5</v>
      </c>
      <c r="D22" s="4" t="s">
        <v>32</v>
      </c>
      <c r="E22" s="23">
        <v>25.99</v>
      </c>
      <c r="F22" s="2"/>
      <c r="G22" s="2"/>
      <c r="H22" s="8" t="s">
        <v>5</v>
      </c>
      <c r="I22" s="32" t="s">
        <v>31</v>
      </c>
      <c r="J22" s="23">
        <f>P5*5/12+Q5*7/12</f>
        <v>28.910000000000004</v>
      </c>
    </row>
    <row r="23" spans="1:10" ht="18.75">
      <c r="A23" s="17"/>
      <c r="B23" s="18"/>
      <c r="C23" s="8" t="s">
        <v>6</v>
      </c>
      <c r="D23" s="4" t="s">
        <v>34</v>
      </c>
      <c r="E23" s="23">
        <f>S5</f>
        <v>28.52192</v>
      </c>
      <c r="F23" s="2"/>
      <c r="G23" s="2"/>
      <c r="H23" s="8" t="s">
        <v>6</v>
      </c>
      <c r="I23" s="32" t="s">
        <v>32</v>
      </c>
      <c r="J23" s="23">
        <f>25.99*5/12+32*7/12</f>
        <v>29.495833333333334</v>
      </c>
    </row>
    <row r="24" spans="1:10" ht="18.75">
      <c r="A24" s="17"/>
      <c r="B24" s="18"/>
      <c r="C24" s="8" t="s">
        <v>7</v>
      </c>
      <c r="D24" s="4" t="s">
        <v>33</v>
      </c>
      <c r="E24" s="23">
        <f>P6</f>
        <v>30.589000000000002</v>
      </c>
      <c r="F24" s="2"/>
      <c r="G24" s="2"/>
      <c r="H24" s="8" t="s">
        <v>8</v>
      </c>
      <c r="I24" s="32" t="s">
        <v>36</v>
      </c>
      <c r="J24" s="23">
        <f>S6</f>
        <v>34.18168</v>
      </c>
    </row>
    <row r="25" spans="1:10" ht="18.75" customHeight="1">
      <c r="A25" s="17"/>
      <c r="B25" s="18"/>
      <c r="C25" s="8" t="s">
        <v>8</v>
      </c>
      <c r="D25" s="4" t="s">
        <v>35</v>
      </c>
      <c r="E25" s="23">
        <v>31.04</v>
      </c>
      <c r="F25" s="2"/>
      <c r="G25" s="2"/>
      <c r="H25" s="8" t="s">
        <v>7</v>
      </c>
      <c r="I25" s="32" t="s">
        <v>33</v>
      </c>
      <c r="J25" s="23">
        <f>P6*5/12+Q6*7/12</f>
        <v>34.70675</v>
      </c>
    </row>
    <row r="26" spans="1:10" ht="19.5" thickBot="1">
      <c r="A26" s="19"/>
      <c r="B26" s="20"/>
      <c r="C26" s="9" t="s">
        <v>46</v>
      </c>
      <c r="D26" s="5" t="s">
        <v>36</v>
      </c>
      <c r="E26" s="23">
        <f>S6</f>
        <v>34.18168</v>
      </c>
      <c r="F26" s="2"/>
      <c r="G26" s="2"/>
      <c r="H26" s="9" t="s">
        <v>46</v>
      </c>
      <c r="I26" s="34" t="s">
        <v>35</v>
      </c>
      <c r="J26" s="23">
        <f>31.04*5/12+38.19*7/12</f>
        <v>35.21083333333333</v>
      </c>
    </row>
    <row r="28" ht="13.5" thickBot="1"/>
    <row r="29" spans="1:10" ht="19.5" customHeight="1" thickBot="1">
      <c r="A29" s="28" t="s">
        <v>24</v>
      </c>
      <c r="B29" s="16"/>
      <c r="C29" s="36" t="s">
        <v>25</v>
      </c>
      <c r="D29" s="21"/>
      <c r="E29" s="23"/>
      <c r="F29" s="2"/>
      <c r="G29" s="2"/>
      <c r="H29" s="12" t="s">
        <v>26</v>
      </c>
      <c r="I29" s="21"/>
      <c r="J29" s="23" t="s">
        <v>49</v>
      </c>
    </row>
    <row r="30" spans="1:10" ht="18.75">
      <c r="A30" s="29"/>
      <c r="B30" s="29"/>
      <c r="C30" s="7" t="s">
        <v>0</v>
      </c>
      <c r="D30" s="33" t="s">
        <v>23</v>
      </c>
      <c r="E30" s="23">
        <f>S4</f>
        <v>23.68683</v>
      </c>
      <c r="F30" s="2"/>
      <c r="G30" s="2"/>
      <c r="H30" s="7" t="s">
        <v>0</v>
      </c>
      <c r="I30" s="3" t="s">
        <v>29</v>
      </c>
      <c r="J30" s="23">
        <f>Q4*5/12+P4*7/12</f>
        <v>23.15625</v>
      </c>
    </row>
    <row r="31" spans="1:10" ht="18.75">
      <c r="A31" s="29"/>
      <c r="B31" s="29"/>
      <c r="C31" s="8" t="s">
        <v>2</v>
      </c>
      <c r="D31" s="32" t="s">
        <v>29</v>
      </c>
      <c r="E31" s="23">
        <f>Q4</f>
        <v>26</v>
      </c>
      <c r="F31" s="2"/>
      <c r="G31" s="2"/>
      <c r="H31" s="8" t="s">
        <v>2</v>
      </c>
      <c r="I31" s="4" t="s">
        <v>23</v>
      </c>
      <c r="J31" s="23">
        <f>S4</f>
        <v>23.68683</v>
      </c>
    </row>
    <row r="32" spans="1:10" ht="18.75">
      <c r="A32" s="29"/>
      <c r="B32" s="29"/>
      <c r="C32" s="8" t="s">
        <v>3</v>
      </c>
      <c r="D32" s="32" t="s">
        <v>30</v>
      </c>
      <c r="E32" s="23">
        <v>26.66</v>
      </c>
      <c r="F32" s="2"/>
      <c r="G32" s="2"/>
      <c r="H32" s="8" t="s">
        <v>3</v>
      </c>
      <c r="I32" s="4" t="s">
        <v>30</v>
      </c>
      <c r="J32" s="23">
        <f>21.67*7/12+26.66*5/12</f>
        <v>23.749166666666667</v>
      </c>
    </row>
    <row r="33" spans="1:10" ht="18.75">
      <c r="A33" s="29"/>
      <c r="B33" s="29"/>
      <c r="C33" s="8" t="s">
        <v>4</v>
      </c>
      <c r="D33" s="32" t="s">
        <v>34</v>
      </c>
      <c r="E33" s="23">
        <f>S5</f>
        <v>28.52192</v>
      </c>
      <c r="F33" s="2"/>
      <c r="G33" s="2"/>
      <c r="H33" s="8" t="s">
        <v>4</v>
      </c>
      <c r="I33" s="4" t="s">
        <v>31</v>
      </c>
      <c r="J33" s="23">
        <f>Q5*5/12+P5*7/12</f>
        <v>27.930000000000003</v>
      </c>
    </row>
    <row r="34" spans="1:10" ht="18.75">
      <c r="A34" s="29"/>
      <c r="B34" s="29"/>
      <c r="C34" s="8" t="s">
        <v>5</v>
      </c>
      <c r="D34" s="32" t="s">
        <v>31</v>
      </c>
      <c r="E34" s="23">
        <f>Q5</f>
        <v>31.360000000000003</v>
      </c>
      <c r="F34" s="2"/>
      <c r="G34" s="2"/>
      <c r="H34" s="8" t="s">
        <v>5</v>
      </c>
      <c r="I34" s="4" t="s">
        <v>32</v>
      </c>
      <c r="J34" s="23">
        <f>25.99*7/12+32*5/12</f>
        <v>28.494166666666665</v>
      </c>
    </row>
    <row r="35" spans="1:10" ht="18.75">
      <c r="A35" s="29"/>
      <c r="B35" s="29"/>
      <c r="C35" s="8" t="s">
        <v>6</v>
      </c>
      <c r="D35" s="32" t="s">
        <v>32</v>
      </c>
      <c r="E35" s="23">
        <v>32</v>
      </c>
      <c r="F35" s="2"/>
      <c r="G35" s="2"/>
      <c r="H35" s="8" t="s">
        <v>6</v>
      </c>
      <c r="I35" s="4" t="s">
        <v>34</v>
      </c>
      <c r="J35" s="23">
        <f>S5</f>
        <v>28.52192</v>
      </c>
    </row>
    <row r="36" spans="1:10" ht="18.75">
      <c r="A36" s="29"/>
      <c r="B36" s="29"/>
      <c r="C36" s="8" t="s">
        <v>7</v>
      </c>
      <c r="D36" s="32" t="s">
        <v>36</v>
      </c>
      <c r="E36" s="23">
        <f>S6</f>
        <v>34.18168</v>
      </c>
      <c r="F36" s="2"/>
      <c r="G36" s="2"/>
      <c r="H36" s="8" t="s">
        <v>7</v>
      </c>
      <c r="I36" s="4" t="s">
        <v>33</v>
      </c>
      <c r="J36" s="23">
        <f>Q6*5/12+P6*7/12</f>
        <v>33.53025</v>
      </c>
    </row>
    <row r="37" spans="1:10" ht="18.75">
      <c r="A37" s="29"/>
      <c r="B37" s="29"/>
      <c r="C37" s="8" t="s">
        <v>8</v>
      </c>
      <c r="D37" s="32" t="s">
        <v>33</v>
      </c>
      <c r="E37" s="23">
        <f>Q6</f>
        <v>37.648</v>
      </c>
      <c r="F37" s="2"/>
      <c r="G37" s="2"/>
      <c r="H37" s="8" t="s">
        <v>8</v>
      </c>
      <c r="I37" s="4" t="s">
        <v>35</v>
      </c>
      <c r="J37" s="23">
        <f>31.04*7/12+38.19*5/12</f>
        <v>34.01916666666666</v>
      </c>
    </row>
    <row r="38" spans="1:10" ht="19.5" thickBot="1">
      <c r="A38" s="30"/>
      <c r="B38" s="35"/>
      <c r="C38" s="9" t="s">
        <v>46</v>
      </c>
      <c r="D38" s="34" t="s">
        <v>35</v>
      </c>
      <c r="E38" s="23">
        <v>38.19</v>
      </c>
      <c r="F38" s="2"/>
      <c r="G38" s="2"/>
      <c r="H38" s="9" t="s">
        <v>46</v>
      </c>
      <c r="I38" s="5" t="s">
        <v>36</v>
      </c>
      <c r="J38" s="23">
        <f>S6</f>
        <v>34.18168</v>
      </c>
    </row>
    <row r="39" ht="13.5" thickBot="1"/>
    <row r="40" spans="1:10" ht="19.5" customHeight="1" thickBot="1">
      <c r="A40" s="28" t="s">
        <v>27</v>
      </c>
      <c r="B40" s="16"/>
      <c r="C40" s="12" t="s">
        <v>48</v>
      </c>
      <c r="D40" s="13"/>
      <c r="E40" s="23"/>
      <c r="F40" s="2"/>
      <c r="G40" s="2"/>
      <c r="H40" s="22"/>
      <c r="J40" s="1"/>
    </row>
    <row r="41" spans="1:10" ht="18.75" customHeight="1">
      <c r="A41" s="29"/>
      <c r="B41" s="18"/>
      <c r="C41" s="7" t="s">
        <v>0</v>
      </c>
      <c r="D41" s="3" t="s">
        <v>29</v>
      </c>
      <c r="E41" s="23">
        <f>R4</f>
        <v>26</v>
      </c>
      <c r="F41" s="2"/>
      <c r="G41" s="2"/>
      <c r="H41" s="22"/>
      <c r="J41" s="1"/>
    </row>
    <row r="42" spans="1:10" ht="18.75">
      <c r="A42" s="29"/>
      <c r="B42" s="18"/>
      <c r="C42" s="8" t="s">
        <v>2</v>
      </c>
      <c r="D42" s="4" t="s">
        <v>30</v>
      </c>
      <c r="E42" s="23">
        <v>26.66</v>
      </c>
      <c r="F42" s="2"/>
      <c r="G42" s="2"/>
      <c r="H42" s="22"/>
      <c r="J42" s="1"/>
    </row>
    <row r="43" spans="1:10" ht="18.75">
      <c r="A43" s="29"/>
      <c r="B43" s="18"/>
      <c r="C43" s="8" t="s">
        <v>3</v>
      </c>
      <c r="D43" s="4" t="s">
        <v>23</v>
      </c>
      <c r="E43" s="23">
        <f>T4</f>
        <v>31.12366</v>
      </c>
      <c r="F43" s="2"/>
      <c r="G43" s="2"/>
      <c r="H43" s="22"/>
      <c r="J43" s="1"/>
    </row>
    <row r="44" spans="1:10" ht="18.75">
      <c r="A44" s="29"/>
      <c r="B44" s="18"/>
      <c r="C44" s="8" t="s">
        <v>4</v>
      </c>
      <c r="D44" s="4" t="s">
        <v>31</v>
      </c>
      <c r="E44" s="23">
        <f>R5</f>
        <v>31.360000000000003</v>
      </c>
      <c r="F44" s="2"/>
      <c r="G44" s="2"/>
      <c r="H44" s="22"/>
      <c r="J44" s="1"/>
    </row>
    <row r="45" spans="1:10" ht="18.75">
      <c r="A45" s="29"/>
      <c r="B45" s="18"/>
      <c r="C45" s="8" t="s">
        <v>5</v>
      </c>
      <c r="D45" s="4" t="s">
        <v>32</v>
      </c>
      <c r="E45" s="23">
        <v>32</v>
      </c>
      <c r="F45" s="2"/>
      <c r="G45" s="2"/>
      <c r="H45" s="22"/>
      <c r="J45" s="1"/>
    </row>
    <row r="46" spans="1:10" ht="18.75">
      <c r="A46" s="29"/>
      <c r="B46" s="18"/>
      <c r="C46" s="8" t="s">
        <v>7</v>
      </c>
      <c r="D46" s="4" t="s">
        <v>34</v>
      </c>
      <c r="E46" s="23">
        <f>T5</f>
        <v>37.443839999999994</v>
      </c>
      <c r="F46" s="2"/>
      <c r="G46" s="2"/>
      <c r="H46" s="22"/>
      <c r="J46" s="1"/>
    </row>
    <row r="47" spans="1:10" ht="18.75">
      <c r="A47" s="29"/>
      <c r="B47" s="18"/>
      <c r="C47" s="8" t="s">
        <v>6</v>
      </c>
      <c r="D47" s="4" t="s">
        <v>33</v>
      </c>
      <c r="E47" s="23">
        <f>R6</f>
        <v>37.648</v>
      </c>
      <c r="F47" s="2"/>
      <c r="G47" s="2"/>
      <c r="H47" s="22"/>
      <c r="J47" s="1"/>
    </row>
    <row r="48" spans="1:10" ht="18.75">
      <c r="A48" s="29"/>
      <c r="B48" s="18"/>
      <c r="C48" s="8" t="s">
        <v>8</v>
      </c>
      <c r="D48" s="4" t="s">
        <v>35</v>
      </c>
      <c r="E48" s="23">
        <v>38.19</v>
      </c>
      <c r="F48" s="2"/>
      <c r="G48" s="2"/>
      <c r="H48" s="22"/>
      <c r="J48" s="1"/>
    </row>
    <row r="49" spans="1:10" ht="19.5" thickBot="1">
      <c r="A49" s="30"/>
      <c r="B49" s="31"/>
      <c r="C49" s="9" t="s">
        <v>46</v>
      </c>
      <c r="D49" s="5" t="s">
        <v>36</v>
      </c>
      <c r="E49" s="23">
        <f>T6</f>
        <v>44.83336</v>
      </c>
      <c r="F49" s="2"/>
      <c r="G49" s="2"/>
      <c r="H49" s="22"/>
      <c r="J49" s="1"/>
    </row>
  </sheetData>
  <sheetProtection/>
  <mergeCells count="13">
    <mergeCell ref="C29:D29"/>
    <mergeCell ref="H29:I29"/>
    <mergeCell ref="C40:D40"/>
    <mergeCell ref="A40:B49"/>
    <mergeCell ref="A29:B38"/>
    <mergeCell ref="A1:I1"/>
    <mergeCell ref="A3:I3"/>
    <mergeCell ref="A5:B14"/>
    <mergeCell ref="C5:D5"/>
    <mergeCell ref="H5:I5"/>
    <mergeCell ref="A17:B26"/>
    <mergeCell ref="C17:D17"/>
    <mergeCell ref="H17:I17"/>
  </mergeCell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zoomScalePageLayoutView="0" workbookViewId="0" topLeftCell="C1">
      <selection activeCell="P36" sqref="P36"/>
    </sheetView>
  </sheetViews>
  <sheetFormatPr defaultColWidth="9.140625" defaultRowHeight="12.75"/>
  <cols>
    <col min="1" max="1" width="4.7109375" style="1" bestFit="1" customWidth="1"/>
    <col min="2" max="2" width="4.7109375" style="1" customWidth="1"/>
    <col min="3" max="3" width="8.57421875" style="1" customWidth="1"/>
    <col min="4" max="4" width="36.7109375" style="1" customWidth="1"/>
    <col min="5" max="5" width="7.7109375" style="22" bestFit="1" customWidth="1"/>
    <col min="6" max="7" width="4.28125" style="1" customWidth="1"/>
    <col min="8" max="8" width="8.57421875" style="1" customWidth="1"/>
    <col min="9" max="9" width="36.7109375" style="1" customWidth="1"/>
    <col min="10" max="10" width="9.140625" style="22" bestFit="1" customWidth="1"/>
    <col min="11" max="17" width="9.140625" style="1" customWidth="1"/>
    <col min="18" max="16384" width="9.140625" style="1" customWidth="1"/>
  </cols>
  <sheetData>
    <row r="1" spans="1:10" ht="18.75">
      <c r="A1" s="14" t="s">
        <v>53</v>
      </c>
      <c r="B1" s="14"/>
      <c r="C1" s="14"/>
      <c r="D1" s="14"/>
      <c r="E1" s="14"/>
      <c r="F1" s="14"/>
      <c r="G1" s="14"/>
      <c r="H1" s="14"/>
      <c r="I1" s="14"/>
      <c r="J1" s="1"/>
    </row>
    <row r="3" spans="1:20" s="26" customFormat="1" ht="66">
      <c r="A3" s="25" t="s">
        <v>54</v>
      </c>
      <c r="B3" s="25"/>
      <c r="C3" s="25"/>
      <c r="D3" s="25"/>
      <c r="E3" s="25"/>
      <c r="F3" s="25"/>
      <c r="G3" s="25"/>
      <c r="H3" s="25"/>
      <c r="I3" s="25"/>
      <c r="M3" s="26" t="s">
        <v>37</v>
      </c>
      <c r="N3" s="26" t="s">
        <v>56</v>
      </c>
      <c r="O3" s="26" t="s">
        <v>55</v>
      </c>
      <c r="P3" s="26" t="s">
        <v>42</v>
      </c>
      <c r="Q3" s="26" t="s">
        <v>43</v>
      </c>
      <c r="R3" s="26" t="s">
        <v>44</v>
      </c>
      <c r="S3" s="26" t="s">
        <v>45</v>
      </c>
      <c r="T3" s="26" t="s">
        <v>41</v>
      </c>
    </row>
    <row r="4" spans="5:20" ht="16.5" thickBot="1">
      <c r="E4" s="27" t="s">
        <v>47</v>
      </c>
      <c r="J4" s="27" t="s">
        <v>47</v>
      </c>
      <c r="P4" s="24">
        <v>0.3</v>
      </c>
      <c r="Q4" s="24">
        <v>0.6</v>
      </c>
      <c r="R4" s="24">
        <v>0.6</v>
      </c>
      <c r="S4" s="24">
        <v>0.5</v>
      </c>
      <c r="T4" s="24">
        <v>1</v>
      </c>
    </row>
    <row r="5" spans="1:20" ht="19.5" customHeight="1" thickBot="1">
      <c r="A5" s="15" t="s">
        <v>19</v>
      </c>
      <c r="B5" s="16"/>
      <c r="C5" s="36" t="s">
        <v>16</v>
      </c>
      <c r="D5" s="13"/>
      <c r="E5" s="23"/>
      <c r="F5" s="2"/>
      <c r="G5" s="2"/>
      <c r="H5" s="12" t="s">
        <v>17</v>
      </c>
      <c r="I5" s="13"/>
      <c r="J5" s="23"/>
      <c r="M5" s="1" t="s">
        <v>50</v>
      </c>
      <c r="N5" s="1">
        <v>11.09</v>
      </c>
      <c r="O5" s="1">
        <v>13.7</v>
      </c>
      <c r="P5" s="1">
        <f>O5*1.3</f>
        <v>17.81</v>
      </c>
      <c r="Q5" s="1">
        <f>O5*1.6</f>
        <v>21.92</v>
      </c>
      <c r="R5" s="1">
        <f>O5*1.6</f>
        <v>21.92</v>
      </c>
      <c r="S5" s="22">
        <f>O5+(N5*0.5*1.138)</f>
        <v>20.01021</v>
      </c>
      <c r="T5" s="22">
        <f>O5+N5*1.138</f>
        <v>26.32042</v>
      </c>
    </row>
    <row r="6" spans="1:10" ht="18.75" customHeight="1">
      <c r="A6" s="17"/>
      <c r="B6" s="29"/>
      <c r="C6" s="7" t="s">
        <v>0</v>
      </c>
      <c r="D6" s="33" t="s">
        <v>1</v>
      </c>
      <c r="E6" s="23">
        <f>O11</f>
        <v>10.85</v>
      </c>
      <c r="F6" s="2"/>
      <c r="G6" s="2"/>
      <c r="H6" s="7" t="s">
        <v>0</v>
      </c>
      <c r="I6" s="3" t="s">
        <v>1</v>
      </c>
      <c r="J6" s="23">
        <f>P11</f>
        <v>15.623999999999999</v>
      </c>
    </row>
    <row r="7" spans="1:20" ht="18.75" customHeight="1">
      <c r="A7" s="17"/>
      <c r="B7" s="29"/>
      <c r="C7" s="8" t="s">
        <v>2</v>
      </c>
      <c r="D7" s="32" t="s">
        <v>9</v>
      </c>
      <c r="E7" s="23">
        <v>11.32</v>
      </c>
      <c r="F7" s="2"/>
      <c r="G7" s="2"/>
      <c r="H7" s="8" t="s">
        <v>2</v>
      </c>
      <c r="I7" s="4" t="s">
        <v>12</v>
      </c>
      <c r="J7" s="23">
        <f>S11</f>
        <v>15.902719999999999</v>
      </c>
      <c r="P7" s="24">
        <v>0.37</v>
      </c>
      <c r="Q7" s="24">
        <v>0.74</v>
      </c>
      <c r="R7" s="24">
        <v>0.74</v>
      </c>
      <c r="S7" s="24">
        <v>0.5</v>
      </c>
      <c r="T7" s="24">
        <v>1</v>
      </c>
    </row>
    <row r="8" spans="1:21" ht="18.75" customHeight="1">
      <c r="A8" s="17"/>
      <c r="B8" s="29"/>
      <c r="C8" s="8" t="s">
        <v>3</v>
      </c>
      <c r="D8" s="32" t="s">
        <v>10</v>
      </c>
      <c r="E8" s="23">
        <f>O8</f>
        <v>11.85</v>
      </c>
      <c r="F8" s="2"/>
      <c r="G8" s="2"/>
      <c r="H8" s="8" t="s">
        <v>3</v>
      </c>
      <c r="I8" s="4" t="s">
        <v>10</v>
      </c>
      <c r="J8" s="23">
        <f>P8</f>
        <v>16.2345</v>
      </c>
      <c r="M8" s="1" t="s">
        <v>51</v>
      </c>
      <c r="N8" s="1">
        <v>9.65</v>
      </c>
      <c r="O8" s="1">
        <v>11.85</v>
      </c>
      <c r="P8" s="1">
        <f>O8*1.37</f>
        <v>16.2345</v>
      </c>
      <c r="Q8" s="1">
        <f>O8*1.74</f>
        <v>20.619</v>
      </c>
      <c r="R8" s="1">
        <f>O8*1.74</f>
        <v>20.619</v>
      </c>
      <c r="S8" s="22">
        <f>O8+(N8*0.5*1.138)</f>
        <v>17.34085</v>
      </c>
      <c r="T8" s="22">
        <f>O8+N8*1.138</f>
        <v>22.831699999999998</v>
      </c>
      <c r="U8" s="26"/>
    </row>
    <row r="9" spans="1:10" ht="18.75" customHeight="1">
      <c r="A9" s="17"/>
      <c r="B9" s="29"/>
      <c r="C9" s="8" t="s">
        <v>4</v>
      </c>
      <c r="D9" s="32" t="s">
        <v>11</v>
      </c>
      <c r="E9" s="23">
        <v>12.3</v>
      </c>
      <c r="F9" s="2"/>
      <c r="G9" s="2"/>
      <c r="H9" s="8" t="s">
        <v>4</v>
      </c>
      <c r="I9" s="4" t="s">
        <v>9</v>
      </c>
      <c r="J9" s="23">
        <v>16.31</v>
      </c>
    </row>
    <row r="10" spans="1:20" ht="18.75" customHeight="1">
      <c r="A10" s="17"/>
      <c r="B10" s="29"/>
      <c r="C10" s="8" t="s">
        <v>5</v>
      </c>
      <c r="D10" s="32" t="s">
        <v>13</v>
      </c>
      <c r="E10" s="23">
        <f>O5</f>
        <v>13.7</v>
      </c>
      <c r="F10" s="2"/>
      <c r="G10" s="2"/>
      <c r="H10" s="8" t="s">
        <v>5</v>
      </c>
      <c r="I10" s="4" t="s">
        <v>11</v>
      </c>
      <c r="J10" s="23">
        <v>16.87</v>
      </c>
      <c r="P10" s="24">
        <v>0.44</v>
      </c>
      <c r="Q10" s="24">
        <v>0.88</v>
      </c>
      <c r="R10" s="24">
        <v>0.88</v>
      </c>
      <c r="S10" s="24">
        <v>0.5</v>
      </c>
      <c r="T10" s="24">
        <v>1</v>
      </c>
    </row>
    <row r="11" spans="1:20" ht="18.75" customHeight="1">
      <c r="A11" s="17"/>
      <c r="B11" s="29"/>
      <c r="C11" s="8" t="s">
        <v>6</v>
      </c>
      <c r="D11" s="32" t="s">
        <v>14</v>
      </c>
      <c r="E11" s="23">
        <v>14.15</v>
      </c>
      <c r="F11" s="2"/>
      <c r="G11" s="2"/>
      <c r="H11" s="8" t="s">
        <v>6</v>
      </c>
      <c r="I11" s="4" t="s">
        <v>15</v>
      </c>
      <c r="J11" s="23">
        <f>S8</f>
        <v>17.34085</v>
      </c>
      <c r="M11" s="1" t="s">
        <v>52</v>
      </c>
      <c r="N11" s="1">
        <v>8.88</v>
      </c>
      <c r="O11" s="1">
        <v>10.85</v>
      </c>
      <c r="P11" s="1">
        <f>O11*1.44</f>
        <v>15.623999999999999</v>
      </c>
      <c r="Q11" s="1">
        <f>O11*1.88</f>
        <v>20.398</v>
      </c>
      <c r="R11" s="1">
        <f>O11*1.88</f>
        <v>20.398</v>
      </c>
      <c r="S11" s="22">
        <f>O11+(N11*0.5*1.138)</f>
        <v>15.902719999999999</v>
      </c>
      <c r="T11" s="22">
        <f>O11+N11*1.138</f>
        <v>20.95544</v>
      </c>
    </row>
    <row r="12" spans="1:10" ht="18.75" customHeight="1">
      <c r="A12" s="17"/>
      <c r="B12" s="29"/>
      <c r="C12" s="8" t="s">
        <v>7</v>
      </c>
      <c r="D12" s="32" t="s">
        <v>12</v>
      </c>
      <c r="E12" s="23">
        <f>S11</f>
        <v>15.902719999999999</v>
      </c>
      <c r="F12" s="2"/>
      <c r="G12" s="2"/>
      <c r="H12" s="8" t="s">
        <v>7</v>
      </c>
      <c r="I12" s="4" t="s">
        <v>13</v>
      </c>
      <c r="J12" s="23">
        <f>P5</f>
        <v>17.81</v>
      </c>
    </row>
    <row r="13" spans="1:10" ht="18.75" customHeight="1">
      <c r="A13" s="17"/>
      <c r="B13" s="29"/>
      <c r="C13" s="8" t="s">
        <v>8</v>
      </c>
      <c r="D13" s="32" t="s">
        <v>15</v>
      </c>
      <c r="E13" s="23">
        <f>S8</f>
        <v>17.34085</v>
      </c>
      <c r="F13" s="2"/>
      <c r="G13" s="2"/>
      <c r="H13" s="8" t="s">
        <v>8</v>
      </c>
      <c r="I13" s="4" t="s">
        <v>14</v>
      </c>
      <c r="J13" s="23">
        <v>18.39</v>
      </c>
    </row>
    <row r="14" spans="1:10" ht="19.5" customHeight="1" thickBot="1">
      <c r="A14" s="19"/>
      <c r="B14" s="37"/>
      <c r="C14" s="9" t="s">
        <v>46</v>
      </c>
      <c r="D14" s="34" t="s">
        <v>22</v>
      </c>
      <c r="E14" s="23">
        <f>S5</f>
        <v>20.01021</v>
      </c>
      <c r="F14" s="2"/>
      <c r="G14" s="2"/>
      <c r="H14" s="9" t="s">
        <v>46</v>
      </c>
      <c r="I14" s="5" t="s">
        <v>22</v>
      </c>
      <c r="J14" s="23">
        <f>S5</f>
        <v>20.01021</v>
      </c>
    </row>
    <row r="15" spans="1:10" ht="19.5" customHeight="1">
      <c r="A15" s="6"/>
      <c r="B15" s="6"/>
      <c r="C15" s="10"/>
      <c r="D15" s="11"/>
      <c r="E15" s="23"/>
      <c r="F15" s="2"/>
      <c r="G15" s="2"/>
      <c r="H15" s="10"/>
      <c r="I15" s="11"/>
      <c r="J15" s="23"/>
    </row>
    <row r="16" ht="13.5" thickBot="1"/>
    <row r="17" spans="1:10" ht="19.5" thickBot="1">
      <c r="A17" s="15" t="s">
        <v>18</v>
      </c>
      <c r="B17" s="16"/>
      <c r="C17" s="12" t="s">
        <v>20</v>
      </c>
      <c r="D17" s="13"/>
      <c r="E17" s="23"/>
      <c r="F17" s="2"/>
      <c r="G17" s="2"/>
      <c r="H17" s="36" t="s">
        <v>21</v>
      </c>
      <c r="I17" s="21"/>
      <c r="J17" s="23" t="s">
        <v>49</v>
      </c>
    </row>
    <row r="18" spans="1:10" ht="18.75">
      <c r="A18" s="17"/>
      <c r="B18" s="18"/>
      <c r="C18" s="7" t="s">
        <v>0</v>
      </c>
      <c r="D18" s="3" t="s">
        <v>1</v>
      </c>
      <c r="E18" s="23">
        <f>P11</f>
        <v>15.623999999999999</v>
      </c>
      <c r="F18" s="2"/>
      <c r="G18" s="2"/>
      <c r="H18" s="7" t="s">
        <v>0</v>
      </c>
      <c r="I18" s="33" t="s">
        <v>12</v>
      </c>
      <c r="J18" s="23">
        <f>S11</f>
        <v>15.902719999999999</v>
      </c>
    </row>
    <row r="19" spans="1:10" ht="18.75">
      <c r="A19" s="17"/>
      <c r="B19" s="18"/>
      <c r="C19" s="8" t="s">
        <v>2</v>
      </c>
      <c r="D19" s="4" t="s">
        <v>12</v>
      </c>
      <c r="E19" s="23">
        <f>S11</f>
        <v>15.902719999999999</v>
      </c>
      <c r="F19" s="2"/>
      <c r="G19" s="2"/>
      <c r="H19" s="8" t="s">
        <v>2</v>
      </c>
      <c r="I19" s="32" t="s">
        <v>15</v>
      </c>
      <c r="J19" s="23">
        <f>S8</f>
        <v>17.34085</v>
      </c>
    </row>
    <row r="20" spans="1:10" ht="18.75">
      <c r="A20" s="17"/>
      <c r="B20" s="18"/>
      <c r="C20" s="8" t="s">
        <v>3</v>
      </c>
      <c r="D20" s="4" t="s">
        <v>10</v>
      </c>
      <c r="E20" s="23">
        <f>P8</f>
        <v>16.2345</v>
      </c>
      <c r="F20" s="2"/>
      <c r="G20" s="2"/>
      <c r="H20" s="8" t="s">
        <v>3</v>
      </c>
      <c r="I20" s="32" t="s">
        <v>1</v>
      </c>
      <c r="J20" s="23">
        <f>P11*5/12+Q11*7/12</f>
        <v>18.408833333333334</v>
      </c>
    </row>
    <row r="21" spans="1:10" ht="18.75">
      <c r="A21" s="17"/>
      <c r="B21" s="18"/>
      <c r="C21" s="8" t="s">
        <v>4</v>
      </c>
      <c r="D21" s="4" t="s">
        <v>9</v>
      </c>
      <c r="E21" s="23">
        <v>16.31</v>
      </c>
      <c r="F21" s="2"/>
      <c r="G21" s="2"/>
      <c r="H21" s="8" t="s">
        <v>4</v>
      </c>
      <c r="I21" s="32" t="s">
        <v>10</v>
      </c>
      <c r="J21" s="23">
        <f>P8*5/12+Q8*7/12</f>
        <v>18.792125</v>
      </c>
    </row>
    <row r="22" spans="1:10" ht="18.75">
      <c r="A22" s="17"/>
      <c r="B22" s="18"/>
      <c r="C22" s="8" t="s">
        <v>5</v>
      </c>
      <c r="D22" s="4" t="s">
        <v>11</v>
      </c>
      <c r="E22" s="23">
        <v>16.87</v>
      </c>
      <c r="F22" s="2"/>
      <c r="G22" s="2"/>
      <c r="H22" s="8" t="s">
        <v>5</v>
      </c>
      <c r="I22" s="32" t="s">
        <v>9</v>
      </c>
      <c r="J22" s="23">
        <f>16.31*5/12+21.28*7/12</f>
        <v>19.20916666666667</v>
      </c>
    </row>
    <row r="23" spans="1:10" ht="18.75">
      <c r="A23" s="17"/>
      <c r="B23" s="18"/>
      <c r="C23" s="8" t="s">
        <v>6</v>
      </c>
      <c r="D23" s="4" t="s">
        <v>15</v>
      </c>
      <c r="E23" s="23">
        <f>S8</f>
        <v>17.34085</v>
      </c>
      <c r="F23" s="2"/>
      <c r="G23" s="2"/>
      <c r="H23" s="8" t="s">
        <v>6</v>
      </c>
      <c r="I23" s="32" t="s">
        <v>11</v>
      </c>
      <c r="J23" s="23">
        <f>16.87*5/12+21.42*7/12</f>
        <v>19.524166666666666</v>
      </c>
    </row>
    <row r="24" spans="1:10" ht="18.75">
      <c r="A24" s="17"/>
      <c r="B24" s="18"/>
      <c r="C24" s="8" t="s">
        <v>7</v>
      </c>
      <c r="D24" s="4" t="s">
        <v>13</v>
      </c>
      <c r="E24" s="23">
        <f>P5</f>
        <v>17.81</v>
      </c>
      <c r="F24" s="2"/>
      <c r="G24" s="2"/>
      <c r="H24" s="8" t="s">
        <v>7</v>
      </c>
      <c r="I24" s="32" t="s">
        <v>22</v>
      </c>
      <c r="J24" s="23">
        <f>S5</f>
        <v>20.01021</v>
      </c>
    </row>
    <row r="25" spans="1:10" ht="18.75" customHeight="1">
      <c r="A25" s="17"/>
      <c r="B25" s="18"/>
      <c r="C25" s="8" t="s">
        <v>8</v>
      </c>
      <c r="D25" s="4" t="s">
        <v>14</v>
      </c>
      <c r="E25" s="23">
        <v>18.39</v>
      </c>
      <c r="F25" s="2"/>
      <c r="G25" s="2"/>
      <c r="H25" s="8" t="s">
        <v>8</v>
      </c>
      <c r="I25" s="32" t="s">
        <v>13</v>
      </c>
      <c r="J25" s="23">
        <f>P5*5/12+Q5*7/12</f>
        <v>20.2075</v>
      </c>
    </row>
    <row r="26" spans="1:10" ht="19.5" thickBot="1">
      <c r="A26" s="19"/>
      <c r="B26" s="20"/>
      <c r="C26" s="9" t="s">
        <v>46</v>
      </c>
      <c r="D26" s="5" t="s">
        <v>22</v>
      </c>
      <c r="E26" s="23">
        <f>S5</f>
        <v>20.01021</v>
      </c>
      <c r="F26" s="2"/>
      <c r="G26" s="2"/>
      <c r="H26" s="9" t="s">
        <v>46</v>
      </c>
      <c r="I26" s="34" t="s">
        <v>14</v>
      </c>
      <c r="J26" s="23">
        <f>18.39*5/12+22.62*7/12</f>
        <v>20.8575</v>
      </c>
    </row>
    <row r="28" ht="13.5" thickBot="1"/>
    <row r="29" spans="1:10" ht="19.5" customHeight="1" thickBot="1">
      <c r="A29" s="28" t="s">
        <v>24</v>
      </c>
      <c r="B29" s="16"/>
      <c r="C29" s="36" t="s">
        <v>25</v>
      </c>
      <c r="D29" s="21"/>
      <c r="E29" s="23"/>
      <c r="F29" s="2"/>
      <c r="G29" s="2"/>
      <c r="H29" s="36" t="s">
        <v>26</v>
      </c>
      <c r="I29" s="21"/>
      <c r="J29" s="23" t="s">
        <v>49</v>
      </c>
    </row>
    <row r="30" spans="1:10" ht="18.75">
      <c r="A30" s="29"/>
      <c r="B30" s="29"/>
      <c r="C30" s="7" t="s">
        <v>0</v>
      </c>
      <c r="D30" s="33" t="s">
        <v>12</v>
      </c>
      <c r="E30" s="23">
        <f>S11</f>
        <v>15.902719999999999</v>
      </c>
      <c r="F30" s="2"/>
      <c r="G30" s="2"/>
      <c r="H30" s="7" t="s">
        <v>0</v>
      </c>
      <c r="I30" s="33" t="s">
        <v>12</v>
      </c>
      <c r="J30" s="23">
        <f>S11</f>
        <v>15.902719999999999</v>
      </c>
    </row>
    <row r="31" spans="1:10" ht="18.75">
      <c r="A31" s="29"/>
      <c r="B31" s="29"/>
      <c r="C31" s="8" t="s">
        <v>2</v>
      </c>
      <c r="D31" s="32" t="s">
        <v>15</v>
      </c>
      <c r="E31" s="23">
        <f>S8</f>
        <v>17.34085</v>
      </c>
      <c r="F31" s="2"/>
      <c r="G31" s="2"/>
      <c r="H31" s="8" t="s">
        <v>2</v>
      </c>
      <c r="I31" s="32" t="s">
        <v>15</v>
      </c>
      <c r="J31" s="23">
        <f>S8</f>
        <v>17.34085</v>
      </c>
    </row>
    <row r="32" spans="1:10" ht="18.75">
      <c r="A32" s="29"/>
      <c r="B32" s="29"/>
      <c r="C32" s="8" t="s">
        <v>3</v>
      </c>
      <c r="D32" s="32" t="s">
        <v>22</v>
      </c>
      <c r="E32" s="23">
        <f>S5</f>
        <v>20.01021</v>
      </c>
      <c r="F32" s="2"/>
      <c r="G32" s="2"/>
      <c r="H32" s="8" t="s">
        <v>3</v>
      </c>
      <c r="I32" s="32" t="s">
        <v>1</v>
      </c>
      <c r="J32" s="23">
        <f>Q11*5/12+P11*7/12</f>
        <v>17.613166666666665</v>
      </c>
    </row>
    <row r="33" spans="1:10" ht="18.75">
      <c r="A33" s="29"/>
      <c r="B33" s="29"/>
      <c r="C33" s="8" t="s">
        <v>4</v>
      </c>
      <c r="D33" s="32" t="s">
        <v>1</v>
      </c>
      <c r="E33" s="23">
        <f>Q11</f>
        <v>20.398</v>
      </c>
      <c r="F33" s="2"/>
      <c r="G33" s="2"/>
      <c r="H33" s="8" t="s">
        <v>4</v>
      </c>
      <c r="I33" s="32" t="s">
        <v>10</v>
      </c>
      <c r="J33" s="23">
        <f>Q8*5/12+P8*7/12</f>
        <v>18.061375</v>
      </c>
    </row>
    <row r="34" spans="1:10" ht="18.75">
      <c r="A34" s="29"/>
      <c r="B34" s="29"/>
      <c r="C34" s="8" t="s">
        <v>5</v>
      </c>
      <c r="D34" s="32" t="s">
        <v>10</v>
      </c>
      <c r="E34" s="23">
        <f>Q8</f>
        <v>20.619</v>
      </c>
      <c r="F34" s="2"/>
      <c r="G34" s="2"/>
      <c r="H34" s="8" t="s">
        <v>5</v>
      </c>
      <c r="I34" s="32" t="s">
        <v>9</v>
      </c>
      <c r="J34" s="23">
        <f>16.31*7/12+21.28*5/12</f>
        <v>18.380833333333335</v>
      </c>
    </row>
    <row r="35" spans="1:10" ht="18.75">
      <c r="A35" s="29"/>
      <c r="B35" s="29"/>
      <c r="C35" s="8" t="s">
        <v>6</v>
      </c>
      <c r="D35" s="32" t="s">
        <v>9</v>
      </c>
      <c r="E35" s="23">
        <v>21.28</v>
      </c>
      <c r="F35" s="2"/>
      <c r="G35" s="2"/>
      <c r="H35" s="8" t="s">
        <v>6</v>
      </c>
      <c r="I35" s="32" t="s">
        <v>11</v>
      </c>
      <c r="J35" s="23">
        <f>16.87*7/12+21.42*5/12</f>
        <v>18.765833333333333</v>
      </c>
    </row>
    <row r="36" spans="1:10" ht="18.75">
      <c r="A36" s="29"/>
      <c r="B36" s="29"/>
      <c r="C36" s="8" t="s">
        <v>7</v>
      </c>
      <c r="D36" s="32" t="s">
        <v>11</v>
      </c>
      <c r="E36" s="23">
        <v>21.42</v>
      </c>
      <c r="F36" s="2"/>
      <c r="G36" s="2"/>
      <c r="H36" s="8" t="s">
        <v>7</v>
      </c>
      <c r="I36" s="32" t="s">
        <v>13</v>
      </c>
      <c r="J36" s="23">
        <f>Q5*5/12+P5*7/12</f>
        <v>19.5225</v>
      </c>
    </row>
    <row r="37" spans="1:10" ht="18.75">
      <c r="A37" s="29"/>
      <c r="B37" s="29"/>
      <c r="C37" s="8" t="s">
        <v>8</v>
      </c>
      <c r="D37" s="32" t="s">
        <v>13</v>
      </c>
      <c r="E37" s="23">
        <f>Q5</f>
        <v>21.92</v>
      </c>
      <c r="F37" s="2"/>
      <c r="G37" s="2"/>
      <c r="H37" s="8" t="s">
        <v>8</v>
      </c>
      <c r="I37" s="32" t="s">
        <v>22</v>
      </c>
      <c r="J37" s="23">
        <f>S5</f>
        <v>20.01021</v>
      </c>
    </row>
    <row r="38" spans="1:10" ht="19.5" thickBot="1">
      <c r="A38" s="30"/>
      <c r="B38" s="35"/>
      <c r="C38" s="9" t="s">
        <v>46</v>
      </c>
      <c r="D38" s="34" t="s">
        <v>14</v>
      </c>
      <c r="E38" s="23">
        <v>22.62</v>
      </c>
      <c r="F38" s="2"/>
      <c r="G38" s="2"/>
      <c r="H38" s="9" t="s">
        <v>46</v>
      </c>
      <c r="I38" s="34" t="s">
        <v>14</v>
      </c>
      <c r="J38" s="23">
        <f>18.39*7/12+22.62*5/12</f>
        <v>20.152500000000003</v>
      </c>
    </row>
    <row r="39" ht="13.5" thickBot="1"/>
    <row r="40" spans="1:10" ht="19.5" customHeight="1" thickBot="1">
      <c r="A40" s="28" t="s">
        <v>27</v>
      </c>
      <c r="B40" s="16"/>
      <c r="C40" s="12" t="s">
        <v>48</v>
      </c>
      <c r="D40" s="13"/>
      <c r="E40" s="23"/>
      <c r="F40" s="2"/>
      <c r="G40" s="2"/>
      <c r="H40" s="22"/>
      <c r="J40" s="1"/>
    </row>
    <row r="41" spans="1:10" ht="18.75" customHeight="1">
      <c r="A41" s="29"/>
      <c r="B41" s="18"/>
      <c r="C41" s="7" t="s">
        <v>0</v>
      </c>
      <c r="D41" s="3" t="s">
        <v>1</v>
      </c>
      <c r="E41" s="23">
        <f>R11</f>
        <v>20.398</v>
      </c>
      <c r="F41" s="2"/>
      <c r="G41" s="2"/>
      <c r="H41" s="22"/>
      <c r="J41" s="1"/>
    </row>
    <row r="42" spans="1:10" ht="18.75">
      <c r="A42" s="29"/>
      <c r="B42" s="18"/>
      <c r="C42" s="8" t="s">
        <v>2</v>
      </c>
      <c r="D42" s="4" t="s">
        <v>10</v>
      </c>
      <c r="E42" s="23">
        <f>R8</f>
        <v>20.619</v>
      </c>
      <c r="F42" s="2"/>
      <c r="G42" s="2"/>
      <c r="H42" s="22"/>
      <c r="J42" s="1"/>
    </row>
    <row r="43" spans="1:10" ht="18.75">
      <c r="A43" s="29"/>
      <c r="B43" s="18"/>
      <c r="C43" s="8" t="s">
        <v>3</v>
      </c>
      <c r="D43" s="4" t="s">
        <v>12</v>
      </c>
      <c r="E43" s="23">
        <f>T11</f>
        <v>20.95544</v>
      </c>
      <c r="F43" s="2"/>
      <c r="G43" s="2"/>
      <c r="H43" s="22"/>
      <c r="J43" s="1"/>
    </row>
    <row r="44" spans="1:10" ht="18.75">
      <c r="A44" s="29"/>
      <c r="B44" s="18"/>
      <c r="C44" s="8" t="s">
        <v>4</v>
      </c>
      <c r="D44" s="4" t="s">
        <v>9</v>
      </c>
      <c r="E44" s="23">
        <v>21.28</v>
      </c>
      <c r="F44" s="2"/>
      <c r="G44" s="2"/>
      <c r="H44" s="22"/>
      <c r="J44" s="1"/>
    </row>
    <row r="45" spans="1:10" ht="18.75">
      <c r="A45" s="29"/>
      <c r="B45" s="18"/>
      <c r="C45" s="8" t="s">
        <v>5</v>
      </c>
      <c r="D45" s="4" t="s">
        <v>11</v>
      </c>
      <c r="E45" s="23">
        <v>21.42</v>
      </c>
      <c r="F45" s="2"/>
      <c r="G45" s="2"/>
      <c r="H45" s="22"/>
      <c r="J45" s="1"/>
    </row>
    <row r="46" spans="1:10" ht="18.75">
      <c r="A46" s="29"/>
      <c r="B46" s="18"/>
      <c r="C46" s="8" t="s">
        <v>6</v>
      </c>
      <c r="D46" s="4" t="s">
        <v>13</v>
      </c>
      <c r="E46" s="23">
        <f>R5</f>
        <v>21.92</v>
      </c>
      <c r="F46" s="2"/>
      <c r="G46" s="2"/>
      <c r="H46" s="22"/>
      <c r="J46" s="1"/>
    </row>
    <row r="47" spans="1:10" ht="18.75">
      <c r="A47" s="29"/>
      <c r="B47" s="18"/>
      <c r="C47" s="8" t="s">
        <v>7</v>
      </c>
      <c r="D47" s="4" t="s">
        <v>14</v>
      </c>
      <c r="E47" s="23">
        <v>22.62</v>
      </c>
      <c r="F47" s="2"/>
      <c r="G47" s="2"/>
      <c r="H47" s="22"/>
      <c r="J47" s="1"/>
    </row>
    <row r="48" spans="1:10" ht="18.75">
      <c r="A48" s="29"/>
      <c r="B48" s="18"/>
      <c r="C48" s="8" t="s">
        <v>8</v>
      </c>
      <c r="D48" s="4" t="s">
        <v>15</v>
      </c>
      <c r="E48" s="23">
        <f>T8</f>
        <v>22.831699999999998</v>
      </c>
      <c r="F48" s="2"/>
      <c r="G48" s="2"/>
      <c r="H48" s="22"/>
      <c r="J48" s="1"/>
    </row>
    <row r="49" spans="1:10" ht="19.5" thickBot="1">
      <c r="A49" s="30"/>
      <c r="B49" s="31"/>
      <c r="C49" s="9" t="s">
        <v>46</v>
      </c>
      <c r="D49" s="5" t="s">
        <v>22</v>
      </c>
      <c r="E49" s="23">
        <f>T5</f>
        <v>26.32042</v>
      </c>
      <c r="F49" s="2"/>
      <c r="G49" s="2"/>
      <c r="H49" s="22"/>
      <c r="J49" s="1"/>
    </row>
  </sheetData>
  <sheetProtection/>
  <mergeCells count="13">
    <mergeCell ref="C29:D29"/>
    <mergeCell ref="H29:I29"/>
    <mergeCell ref="C40:D40"/>
    <mergeCell ref="A29:B38"/>
    <mergeCell ref="A40:B49"/>
    <mergeCell ref="A1:I1"/>
    <mergeCell ref="A3:I3"/>
    <mergeCell ref="A5:B14"/>
    <mergeCell ref="C5:D5"/>
    <mergeCell ref="H5:I5"/>
    <mergeCell ref="A17:B26"/>
    <mergeCell ref="C17:D17"/>
    <mergeCell ref="H17:I17"/>
  </mergeCell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I52" sqref="I52"/>
    </sheetView>
  </sheetViews>
  <sheetFormatPr defaultColWidth="9.140625" defaultRowHeight="12.75"/>
  <cols>
    <col min="1" max="1" width="11.140625" style="0" customWidth="1"/>
    <col min="2" max="2" width="17.00390625" style="0" customWidth="1"/>
    <col min="3" max="3" width="18.28125" style="0" bestFit="1" customWidth="1"/>
    <col min="4" max="5" width="21.140625" style="0" bestFit="1" customWidth="1"/>
    <col min="7" max="7" width="13.28125" style="0" bestFit="1" customWidth="1"/>
    <col min="8" max="8" width="3.140625" style="0" customWidth="1"/>
    <col min="9" max="9" width="20.00390625" style="0" bestFit="1" customWidth="1"/>
  </cols>
  <sheetData>
    <row r="1" spans="1:7" ht="12.75">
      <c r="A1" s="38" t="s">
        <v>57</v>
      </c>
      <c r="B1" s="38"/>
      <c r="C1" s="38"/>
      <c r="D1" s="38"/>
      <c r="E1" s="38"/>
      <c r="F1" s="38"/>
      <c r="G1" s="38"/>
    </row>
    <row r="2" spans="1:7" ht="12.75">
      <c r="A2" s="38"/>
      <c r="B2" s="38"/>
      <c r="C2" s="38"/>
      <c r="D2" s="38"/>
      <c r="E2" s="38"/>
      <c r="F2" s="38"/>
      <c r="G2" s="38"/>
    </row>
    <row r="3" spans="1:7" ht="12.75">
      <c r="A3" s="38"/>
      <c r="B3" s="38"/>
      <c r="C3" s="38"/>
      <c r="D3" s="38"/>
      <c r="E3" s="38"/>
      <c r="F3" s="38"/>
      <c r="G3" s="38"/>
    </row>
    <row r="4" spans="1:7" ht="15">
      <c r="A4" s="39" t="s">
        <v>58</v>
      </c>
      <c r="B4" s="38"/>
      <c r="C4" s="38"/>
      <c r="D4" s="38"/>
      <c r="E4" s="38"/>
      <c r="F4" s="38"/>
      <c r="G4" s="38"/>
    </row>
    <row r="5" spans="1:9" s="43" customFormat="1" ht="38.25">
      <c r="A5" s="40" t="s">
        <v>59</v>
      </c>
      <c r="B5" s="41" t="s">
        <v>60</v>
      </c>
      <c r="C5" s="40" t="s">
        <v>61</v>
      </c>
      <c r="D5" s="40" t="s">
        <v>62</v>
      </c>
      <c r="E5" s="40" t="s">
        <v>63</v>
      </c>
      <c r="F5" s="40"/>
      <c r="G5" s="42" t="s">
        <v>64</v>
      </c>
      <c r="I5" s="43" t="s">
        <v>65</v>
      </c>
    </row>
    <row r="6" spans="1:7" ht="15">
      <c r="A6" s="38"/>
      <c r="B6" s="38"/>
      <c r="C6" s="38"/>
      <c r="D6" s="38"/>
      <c r="E6" s="38"/>
      <c r="F6" s="38"/>
      <c r="G6" s="39"/>
    </row>
    <row r="7" spans="1:9" ht="15">
      <c r="A7" s="38">
        <v>2</v>
      </c>
      <c r="B7" s="44">
        <f>17360/1955.3625</f>
        <v>8.878149192285319</v>
      </c>
      <c r="C7" s="44"/>
      <c r="D7" s="44">
        <f>ROUND(B7*12.07%,2)</f>
        <v>1.07</v>
      </c>
      <c r="E7" s="44">
        <f>ROUND(SUM(B7:D7)*13.6%,2)</f>
        <v>1.35</v>
      </c>
      <c r="F7" s="44"/>
      <c r="G7" s="45">
        <f>SUM(B7:E7)</f>
        <v>11.298149192285319</v>
      </c>
      <c r="I7" s="43"/>
    </row>
    <row r="8" spans="1:7" ht="15">
      <c r="A8" s="38">
        <v>3</v>
      </c>
      <c r="B8" s="44">
        <f>18868/1955.3625</f>
        <v>9.649361691246508</v>
      </c>
      <c r="C8" s="44"/>
      <c r="D8" s="44">
        <f>ROUND(B8*12.07%,2)</f>
        <v>1.16</v>
      </c>
      <c r="E8" s="44">
        <f>ROUND(SUM(B8:D8)*13.6%,2)</f>
        <v>1.47</v>
      </c>
      <c r="F8" s="44"/>
      <c r="G8" s="45">
        <f>SUM(B8:E8)</f>
        <v>12.279361691246509</v>
      </c>
    </row>
    <row r="9" spans="1:7" ht="15">
      <c r="A9" s="38">
        <v>4</v>
      </c>
      <c r="B9" s="44">
        <f>21683/1955.3625</f>
        <v>11.088992450248995</v>
      </c>
      <c r="C9" s="44"/>
      <c r="D9" s="44">
        <f>ROUND(B9*12.07%,2)</f>
        <v>1.34</v>
      </c>
      <c r="E9" s="44">
        <f>ROUND(SUM(B9:D9)*13.6%,2)</f>
        <v>1.69</v>
      </c>
      <c r="F9" s="44"/>
      <c r="G9" s="45">
        <f>SUM(B9:E9)</f>
        <v>14.118992450248994</v>
      </c>
    </row>
    <row r="10" spans="1:7" ht="15">
      <c r="A10" s="38"/>
      <c r="B10" s="44"/>
      <c r="C10" s="44"/>
      <c r="D10" s="44"/>
      <c r="E10" s="44"/>
      <c r="F10" s="44"/>
      <c r="G10" s="45"/>
    </row>
    <row r="11" spans="1:7" ht="15">
      <c r="A11" s="38"/>
      <c r="B11" s="44"/>
      <c r="C11" s="44"/>
      <c r="D11" s="44"/>
      <c r="E11" s="44"/>
      <c r="F11" s="44"/>
      <c r="G11" s="45"/>
    </row>
    <row r="12" spans="1:7" ht="15">
      <c r="A12" s="39" t="s">
        <v>66</v>
      </c>
      <c r="B12" s="44"/>
      <c r="C12" s="44"/>
      <c r="D12" s="44"/>
      <c r="E12" s="44"/>
      <c r="F12" s="44"/>
      <c r="G12" s="45"/>
    </row>
    <row r="13" spans="1:7" s="43" customFormat="1" ht="38.25">
      <c r="A13" s="40" t="s">
        <v>59</v>
      </c>
      <c r="B13" s="46" t="s">
        <v>60</v>
      </c>
      <c r="C13" s="47" t="s">
        <v>67</v>
      </c>
      <c r="D13" s="47" t="s">
        <v>62</v>
      </c>
      <c r="E13" s="47" t="s">
        <v>63</v>
      </c>
      <c r="F13" s="47"/>
      <c r="G13" s="48" t="s">
        <v>64</v>
      </c>
    </row>
    <row r="14" spans="1:7" ht="15">
      <c r="A14" s="38"/>
      <c r="B14" s="44"/>
      <c r="C14" s="44"/>
      <c r="D14" s="44"/>
      <c r="E14" s="44"/>
      <c r="F14" s="44"/>
      <c r="G14" s="45"/>
    </row>
    <row r="15" spans="1:9" ht="15">
      <c r="A15" s="38">
        <v>2</v>
      </c>
      <c r="B15" s="44">
        <f>17360/1955.3625</f>
        <v>8.878149192285319</v>
      </c>
      <c r="C15" s="44">
        <f>ROUND(B15*44%,2)</f>
        <v>3.91</v>
      </c>
      <c r="D15" s="44">
        <f>ROUND(SUM(B15:C15)*12.07%,2)</f>
        <v>1.54</v>
      </c>
      <c r="E15" s="44">
        <f>ROUND(SUM(B15:D15)*13.6%,2)</f>
        <v>1.95</v>
      </c>
      <c r="F15" s="44"/>
      <c r="G15" s="45">
        <f>SUM(B15:E15)</f>
        <v>16.27814919228532</v>
      </c>
      <c r="I15" t="s">
        <v>68</v>
      </c>
    </row>
    <row r="16" spans="1:9" ht="15">
      <c r="A16" s="38">
        <v>3</v>
      </c>
      <c r="B16" s="44">
        <f>18868/1955.3625</f>
        <v>9.649361691246508</v>
      </c>
      <c r="C16" s="44">
        <f>ROUND(B16*37%,2)</f>
        <v>3.57</v>
      </c>
      <c r="D16" s="44">
        <f>ROUND(SUM(B16:C16)*12.07%,2)</f>
        <v>1.6</v>
      </c>
      <c r="E16" s="44">
        <f>ROUND(SUM(B16:D16)*13.6%,2)</f>
        <v>2.02</v>
      </c>
      <c r="F16" s="44"/>
      <c r="G16" s="45">
        <f>SUM(B16:E16)</f>
        <v>16.83936169124651</v>
      </c>
      <c r="I16" t="s">
        <v>69</v>
      </c>
    </row>
    <row r="17" spans="1:9" ht="15">
      <c r="A17" s="38">
        <v>4</v>
      </c>
      <c r="B17" s="44">
        <f>21683/1955.3625</f>
        <v>11.088992450248995</v>
      </c>
      <c r="C17" s="44">
        <f>ROUND(B17*30%,2)</f>
        <v>3.33</v>
      </c>
      <c r="D17" s="44">
        <f>ROUND(SUM(B17:C17)*12.07%,2)</f>
        <v>1.74</v>
      </c>
      <c r="E17" s="44">
        <f>ROUND(SUM(B17:D17)*13.6%,2)</f>
        <v>2.2</v>
      </c>
      <c r="F17" s="44"/>
      <c r="G17" s="45">
        <f>SUM(B17:E17)</f>
        <v>18.358992450248994</v>
      </c>
      <c r="I17" t="s">
        <v>70</v>
      </c>
    </row>
    <row r="18" spans="1:7" ht="15">
      <c r="A18" s="38"/>
      <c r="B18" s="44"/>
      <c r="C18" s="44"/>
      <c r="D18" s="44"/>
      <c r="E18" s="44"/>
      <c r="F18" s="44"/>
      <c r="G18" s="45"/>
    </row>
    <row r="19" spans="1:7" ht="15">
      <c r="A19" s="38"/>
      <c r="B19" s="44"/>
      <c r="C19" s="44"/>
      <c r="D19" s="44"/>
      <c r="E19" s="44"/>
      <c r="F19" s="44"/>
      <c r="G19" s="45"/>
    </row>
    <row r="20" spans="1:7" ht="15">
      <c r="A20" s="39" t="s">
        <v>71</v>
      </c>
      <c r="B20" s="44"/>
      <c r="C20" s="44"/>
      <c r="D20" s="44"/>
      <c r="E20" s="44"/>
      <c r="F20" s="44"/>
      <c r="G20" s="45"/>
    </row>
    <row r="21" spans="1:7" ht="38.25">
      <c r="A21" s="40" t="s">
        <v>59</v>
      </c>
      <c r="B21" s="46" t="s">
        <v>60</v>
      </c>
      <c r="C21" s="47" t="s">
        <v>67</v>
      </c>
      <c r="D21" s="47" t="s">
        <v>62</v>
      </c>
      <c r="E21" s="47" t="s">
        <v>63</v>
      </c>
      <c r="F21" s="47"/>
      <c r="G21" s="48" t="s">
        <v>64</v>
      </c>
    </row>
    <row r="22" spans="1:7" ht="15">
      <c r="A22" s="38"/>
      <c r="B22" s="44"/>
      <c r="C22" s="44"/>
      <c r="D22" s="44"/>
      <c r="E22" s="44"/>
      <c r="F22" s="44"/>
      <c r="G22" s="45"/>
    </row>
    <row r="23" spans="1:9" ht="15">
      <c r="A23" s="38">
        <v>2</v>
      </c>
      <c r="B23" s="44">
        <f>17360/1955.3625</f>
        <v>8.878149192285319</v>
      </c>
      <c r="C23" s="44">
        <f>ROUND(B23*88%,2)</f>
        <v>7.81</v>
      </c>
      <c r="D23" s="44">
        <f>ROUND(SUM(B23:C23)*12.07%,2)</f>
        <v>2.01</v>
      </c>
      <c r="E23" s="44">
        <f>ROUND(SUM(B23:D23)*13.6%,2)</f>
        <v>2.54</v>
      </c>
      <c r="F23" s="44"/>
      <c r="G23" s="45">
        <f>SUM(B23:E23)</f>
        <v>21.23814919228532</v>
      </c>
      <c r="I23" t="s">
        <v>72</v>
      </c>
    </row>
    <row r="24" spans="1:9" ht="15">
      <c r="A24" s="38">
        <v>3</v>
      </c>
      <c r="B24" s="44">
        <f>18868/1955.3625</f>
        <v>9.649361691246508</v>
      </c>
      <c r="C24" s="44">
        <f>ROUND(B24*74%,2)</f>
        <v>7.14</v>
      </c>
      <c r="D24" s="44">
        <f>ROUND(SUM(B24:C24)*12.07%,2)</f>
        <v>2.03</v>
      </c>
      <c r="E24" s="44">
        <f>ROUND(SUM(B24:D24)*13.6%,2)</f>
        <v>2.56</v>
      </c>
      <c r="F24" s="44"/>
      <c r="G24" s="45">
        <f>SUM(B24:E24)</f>
        <v>21.37936169124651</v>
      </c>
      <c r="I24" t="s">
        <v>73</v>
      </c>
    </row>
    <row r="25" spans="1:9" ht="15">
      <c r="A25" s="38">
        <v>4</v>
      </c>
      <c r="B25" s="44">
        <f>21683/1955.3625</f>
        <v>11.088992450248995</v>
      </c>
      <c r="C25" s="44">
        <f>ROUND(B25*60%,2)</f>
        <v>6.65</v>
      </c>
      <c r="D25" s="44">
        <f>ROUND(SUM(B25:C25)*12.07%,2)</f>
        <v>2.14</v>
      </c>
      <c r="E25" s="44">
        <f>ROUND(SUM(B25:D25)*13.6%,2)</f>
        <v>2.7</v>
      </c>
      <c r="F25" s="44"/>
      <c r="G25" s="45">
        <f>SUM(B25:E25)</f>
        <v>22.578992450248993</v>
      </c>
      <c r="I25" t="s">
        <v>74</v>
      </c>
    </row>
    <row r="28" spans="1:7" ht="15">
      <c r="A28" s="49" t="s">
        <v>75</v>
      </c>
      <c r="B28" s="44"/>
      <c r="C28" s="44"/>
      <c r="D28" s="44"/>
      <c r="E28" s="44"/>
      <c r="F28" s="44"/>
      <c r="G28" s="45"/>
    </row>
    <row r="29" spans="1:7" s="43" customFormat="1" ht="38.25">
      <c r="A29" s="40" t="s">
        <v>59</v>
      </c>
      <c r="B29" s="46" t="s">
        <v>60</v>
      </c>
      <c r="C29" s="47" t="s">
        <v>67</v>
      </c>
      <c r="D29" s="47" t="s">
        <v>62</v>
      </c>
      <c r="E29" s="47" t="s">
        <v>63</v>
      </c>
      <c r="F29" s="47"/>
      <c r="G29" s="48" t="s">
        <v>64</v>
      </c>
    </row>
    <row r="30" spans="1:7" ht="15">
      <c r="A30" s="38"/>
      <c r="B30" s="44"/>
      <c r="C30" s="44"/>
      <c r="D30" s="44"/>
      <c r="E30" s="44"/>
      <c r="F30" s="44"/>
      <c r="G30" s="45"/>
    </row>
    <row r="31" spans="1:9" ht="15">
      <c r="A31" s="38">
        <v>2</v>
      </c>
      <c r="B31" s="44">
        <f>17360/1955.3625</f>
        <v>8.878149192285319</v>
      </c>
      <c r="C31" s="44">
        <f>ROUND(B31*44%,2)</f>
        <v>3.91</v>
      </c>
      <c r="D31" s="44">
        <f>ROUND(SUM(B31:C31)*12.07%,2)</f>
        <v>1.54</v>
      </c>
      <c r="E31" s="44">
        <f>ROUND(SUM(B31:D31)*13.6%,2)</f>
        <v>1.95</v>
      </c>
      <c r="F31" s="44"/>
      <c r="G31" s="45">
        <f>SUM(B31:E31)</f>
        <v>16.27814919228532</v>
      </c>
      <c r="I31" t="s">
        <v>68</v>
      </c>
    </row>
    <row r="32" spans="1:9" ht="15">
      <c r="A32" s="38">
        <v>3</v>
      </c>
      <c r="B32" s="44">
        <f>18868/1955.3625</f>
        <v>9.649361691246508</v>
      </c>
      <c r="C32" s="44">
        <f>ROUND(B32*37%,2)</f>
        <v>3.57</v>
      </c>
      <c r="D32" s="44">
        <f>ROUND(SUM(B32:C32)*12.07%,2)</f>
        <v>1.6</v>
      </c>
      <c r="E32" s="44">
        <f>ROUND(SUM(B32:D32)*13.6%,2)</f>
        <v>2.02</v>
      </c>
      <c r="F32" s="44"/>
      <c r="G32" s="45">
        <f>SUM(B32:E32)</f>
        <v>16.83936169124651</v>
      </c>
      <c r="I32" t="s">
        <v>69</v>
      </c>
    </row>
    <row r="33" spans="1:9" ht="15">
      <c r="A33" s="38">
        <v>4</v>
      </c>
      <c r="B33" s="44">
        <f>21683/1955.3625</f>
        <v>11.088992450248995</v>
      </c>
      <c r="C33" s="44">
        <f>ROUND(B33*30%,2)</f>
        <v>3.33</v>
      </c>
      <c r="D33" s="44">
        <f>ROUND(SUM(B33:C33)*12.07%,2)</f>
        <v>1.74</v>
      </c>
      <c r="E33" s="44">
        <f>ROUND(SUM(B33:D33)*13.6%,2)</f>
        <v>2.2</v>
      </c>
      <c r="F33" s="44"/>
      <c r="G33" s="45">
        <f>SUM(B33:E33)</f>
        <v>18.358992450248994</v>
      </c>
      <c r="I33" t="s">
        <v>70</v>
      </c>
    </row>
    <row r="36" spans="1:7" ht="15">
      <c r="A36" s="49" t="s">
        <v>76</v>
      </c>
      <c r="B36" s="44"/>
      <c r="C36" s="44"/>
      <c r="D36" s="44"/>
      <c r="E36" s="44"/>
      <c r="F36" s="44"/>
      <c r="G36" s="45"/>
    </row>
    <row r="37" spans="1:7" ht="38.25">
      <c r="A37" s="40" t="s">
        <v>59</v>
      </c>
      <c r="B37" s="46" t="s">
        <v>60</v>
      </c>
      <c r="C37" s="47" t="s">
        <v>67</v>
      </c>
      <c r="D37" s="47" t="s">
        <v>62</v>
      </c>
      <c r="E37" s="47" t="s">
        <v>63</v>
      </c>
      <c r="F37" s="47"/>
      <c r="G37" s="48" t="s">
        <v>64</v>
      </c>
    </row>
    <row r="38" spans="1:7" ht="15">
      <c r="A38" s="38"/>
      <c r="B38" s="44"/>
      <c r="C38" s="44"/>
      <c r="D38" s="44"/>
      <c r="E38" s="44"/>
      <c r="F38" s="44"/>
      <c r="G38" s="45"/>
    </row>
    <row r="39" spans="1:9" ht="15">
      <c r="A39" s="38">
        <v>2</v>
      </c>
      <c r="B39" s="44">
        <f>17360/1955.3625</f>
        <v>8.878149192285319</v>
      </c>
      <c r="C39" s="44">
        <f>ROUND(B39*88%,2)</f>
        <v>7.81</v>
      </c>
      <c r="D39" s="44">
        <f>ROUND(SUM(B39:C39)*12.07%,2)</f>
        <v>2.01</v>
      </c>
      <c r="E39" s="44">
        <f>ROUND(SUM(B39:D39)*13.6%,2)</f>
        <v>2.54</v>
      </c>
      <c r="F39" s="44"/>
      <c r="G39" s="45">
        <f>SUM(B39:E39)</f>
        <v>21.23814919228532</v>
      </c>
      <c r="I39" t="s">
        <v>72</v>
      </c>
    </row>
    <row r="40" spans="1:9" ht="15">
      <c r="A40" s="38">
        <v>3</v>
      </c>
      <c r="B40" s="44">
        <f>18868/1955.3625</f>
        <v>9.649361691246508</v>
      </c>
      <c r="C40" s="44">
        <f>ROUND(B40*74%,2)</f>
        <v>7.14</v>
      </c>
      <c r="D40" s="44">
        <f>ROUND(SUM(B40:C40)*12.07%,2)</f>
        <v>2.03</v>
      </c>
      <c r="E40" s="44">
        <f>ROUND(SUM(B40:D40)*13.6%,2)</f>
        <v>2.56</v>
      </c>
      <c r="F40" s="44"/>
      <c r="G40" s="45">
        <f>SUM(B40:E40)</f>
        <v>21.37936169124651</v>
      </c>
      <c r="I40" t="s">
        <v>73</v>
      </c>
    </row>
    <row r="41" spans="1:9" ht="15">
      <c r="A41" s="38">
        <v>4</v>
      </c>
      <c r="B41" s="44">
        <f>21683/1955.3625</f>
        <v>11.088992450248995</v>
      </c>
      <c r="C41" s="44">
        <f>ROUND(B41*60%,2)</f>
        <v>6.65</v>
      </c>
      <c r="D41" s="44">
        <f>ROUND(SUM(B41:C41)*12.07%,2)</f>
        <v>2.14</v>
      </c>
      <c r="E41" s="44">
        <f>ROUND(SUM(B41:D41)*13.6%,2)</f>
        <v>2.7</v>
      </c>
      <c r="F41" s="44"/>
      <c r="G41" s="45">
        <f>SUM(B41:E41)</f>
        <v>22.578992450248993</v>
      </c>
      <c r="I41" t="s">
        <v>74</v>
      </c>
    </row>
    <row r="46" spans="1:7" ht="12.75">
      <c r="A46" s="38" t="s">
        <v>57</v>
      </c>
      <c r="B46" s="38"/>
      <c r="C46" s="38"/>
      <c r="D46" s="38"/>
      <c r="E46" s="38"/>
      <c r="F46" s="38"/>
      <c r="G46" s="38"/>
    </row>
    <row r="47" spans="1:7" ht="12.75">
      <c r="A47" s="38"/>
      <c r="B47" s="38"/>
      <c r="C47" s="38"/>
      <c r="D47" s="38"/>
      <c r="E47" s="38"/>
      <c r="F47" s="38"/>
      <c r="G47" s="38"/>
    </row>
    <row r="48" spans="1:7" ht="12.75">
      <c r="A48" s="38"/>
      <c r="B48" s="38"/>
      <c r="C48" s="38"/>
      <c r="D48" s="38"/>
      <c r="E48" s="38"/>
      <c r="F48" s="38"/>
      <c r="G48" s="38"/>
    </row>
    <row r="49" spans="1:7" ht="15">
      <c r="A49" s="39" t="s">
        <v>58</v>
      </c>
      <c r="B49" s="38"/>
      <c r="C49" s="38"/>
      <c r="D49" s="38"/>
      <c r="E49" s="38"/>
      <c r="F49" s="38"/>
      <c r="G49" s="38"/>
    </row>
    <row r="50" spans="1:7" ht="38.25">
      <c r="A50" s="40" t="s">
        <v>59</v>
      </c>
      <c r="B50" s="41" t="s">
        <v>60</v>
      </c>
      <c r="C50" s="40" t="s">
        <v>61</v>
      </c>
      <c r="D50" s="40" t="s">
        <v>62</v>
      </c>
      <c r="E50" s="40" t="s">
        <v>63</v>
      </c>
      <c r="F50" s="40"/>
      <c r="G50" s="42" t="s">
        <v>64</v>
      </c>
    </row>
    <row r="51" spans="1:7" ht="15">
      <c r="A51" s="38"/>
      <c r="B51" s="38"/>
      <c r="C51" s="38"/>
      <c r="D51" s="38"/>
      <c r="E51" s="38"/>
      <c r="F51" s="38"/>
      <c r="G51" s="39"/>
    </row>
    <row r="52" spans="1:7" ht="15">
      <c r="A52" s="38">
        <v>5</v>
      </c>
      <c r="B52" s="44">
        <v>13.07</v>
      </c>
      <c r="C52" s="44"/>
      <c r="D52" s="44">
        <f>ROUND(B52*12.07%,2)</f>
        <v>1.58</v>
      </c>
      <c r="E52" s="44">
        <f>ROUND(SUM(B52:D52)*13.6%,2)</f>
        <v>1.99</v>
      </c>
      <c r="F52" s="44"/>
      <c r="G52" s="45">
        <f>SUM(B52:E52)</f>
        <v>16.64</v>
      </c>
    </row>
    <row r="53" spans="1:7" ht="15">
      <c r="A53" s="38">
        <v>6</v>
      </c>
      <c r="B53" s="44">
        <v>15.68</v>
      </c>
      <c r="C53" s="44"/>
      <c r="D53" s="44">
        <f>ROUND(B53*12.07%,2)</f>
        <v>1.89</v>
      </c>
      <c r="E53" s="44">
        <f>ROUND(SUM(B53:D53)*13.6%,2)</f>
        <v>2.39</v>
      </c>
      <c r="F53" s="44"/>
      <c r="G53" s="45">
        <f>SUM(B53:E53)</f>
        <v>19.96</v>
      </c>
    </row>
    <row r="54" spans="1:7" ht="15">
      <c r="A54" s="38">
        <v>7</v>
      </c>
      <c r="B54" s="44">
        <v>18.72</v>
      </c>
      <c r="C54" s="44"/>
      <c r="D54" s="44">
        <f>ROUND(B54*12.07%,2)</f>
        <v>2.26</v>
      </c>
      <c r="E54" s="44">
        <f>ROUND(SUM(B54:D54)*13.6%,2)</f>
        <v>2.85</v>
      </c>
      <c r="F54" s="44"/>
      <c r="G54" s="45">
        <f>SUM(B54:E54)</f>
        <v>23.83</v>
      </c>
    </row>
    <row r="55" spans="1:7" ht="15">
      <c r="A55" s="38"/>
      <c r="B55" s="44"/>
      <c r="C55" s="44"/>
      <c r="D55" s="44"/>
      <c r="E55" s="44"/>
      <c r="F55" s="44"/>
      <c r="G55" s="45"/>
    </row>
    <row r="56" spans="1:7" ht="15">
      <c r="A56" s="38"/>
      <c r="B56" s="44"/>
      <c r="C56" s="44"/>
      <c r="D56" s="44"/>
      <c r="E56" s="44"/>
      <c r="F56" s="44"/>
      <c r="G56" s="45"/>
    </row>
    <row r="57" spans="1:7" ht="15">
      <c r="A57" s="39" t="s">
        <v>66</v>
      </c>
      <c r="B57" s="44"/>
      <c r="C57" s="44"/>
      <c r="D57" s="44"/>
      <c r="E57" s="44"/>
      <c r="F57" s="44"/>
      <c r="G57" s="45"/>
    </row>
    <row r="58" spans="1:7" ht="38.25">
      <c r="A58" s="40" t="s">
        <v>59</v>
      </c>
      <c r="B58" s="46" t="s">
        <v>60</v>
      </c>
      <c r="C58" s="47" t="s">
        <v>77</v>
      </c>
      <c r="D58" s="47" t="s">
        <v>62</v>
      </c>
      <c r="E58" s="47" t="s">
        <v>63</v>
      </c>
      <c r="F58" s="47"/>
      <c r="G58" s="48" t="s">
        <v>64</v>
      </c>
    </row>
    <row r="59" spans="1:7" ht="15">
      <c r="A59" s="38"/>
      <c r="B59" s="44"/>
      <c r="C59" s="44"/>
      <c r="D59" s="44"/>
      <c r="E59" s="44"/>
      <c r="F59" s="44"/>
      <c r="G59" s="45"/>
    </row>
    <row r="60" spans="1:7" ht="15">
      <c r="A60" s="38">
        <v>5</v>
      </c>
      <c r="B60" s="44">
        <v>13.07</v>
      </c>
      <c r="C60" s="44">
        <f>ROUND(B60*30%,2)</f>
        <v>3.92</v>
      </c>
      <c r="D60" s="44">
        <f>ROUND(SUM(B60:C60)*12.07%,2)</f>
        <v>2.05</v>
      </c>
      <c r="E60" s="44">
        <f>ROUND(SUM(B60:D60)*13.6%,2)</f>
        <v>2.59</v>
      </c>
      <c r="F60" s="44"/>
      <c r="G60" s="45">
        <f>SUM(B60:E60)</f>
        <v>21.630000000000003</v>
      </c>
    </row>
    <row r="61" spans="1:7" ht="15">
      <c r="A61" s="38">
        <v>6</v>
      </c>
      <c r="B61" s="44">
        <v>15.68</v>
      </c>
      <c r="C61" s="44">
        <f>ROUND(B61*30%,2)</f>
        <v>4.7</v>
      </c>
      <c r="D61" s="44">
        <f>ROUND(SUM(B61:C61)*12.07%,2)</f>
        <v>2.46</v>
      </c>
      <c r="E61" s="44">
        <f>ROUND(SUM(B61:D61)*13.6%,2)</f>
        <v>3.11</v>
      </c>
      <c r="F61" s="44"/>
      <c r="G61" s="45">
        <f>SUM(B61:E61)</f>
        <v>25.95</v>
      </c>
    </row>
    <row r="62" spans="1:7" ht="15">
      <c r="A62" s="38">
        <v>7</v>
      </c>
      <c r="B62" s="44">
        <v>18.72</v>
      </c>
      <c r="C62" s="44">
        <f>ROUND(B62*30%,2)</f>
        <v>5.62</v>
      </c>
      <c r="D62" s="44">
        <f>ROUND(SUM(B62:C62)*12.07%,2)</f>
        <v>2.94</v>
      </c>
      <c r="E62" s="44">
        <f>ROUND(SUM(B62:D62)*13.6%,2)</f>
        <v>3.71</v>
      </c>
      <c r="F62" s="44"/>
      <c r="G62" s="45">
        <f>SUM(B62:E62)</f>
        <v>30.990000000000002</v>
      </c>
    </row>
    <row r="63" spans="1:7" ht="15">
      <c r="A63" s="38"/>
      <c r="B63" s="44"/>
      <c r="C63" s="44"/>
      <c r="D63" s="44"/>
      <c r="E63" s="44"/>
      <c r="F63" s="44"/>
      <c r="G63" s="45"/>
    </row>
    <row r="64" spans="1:7" ht="15">
      <c r="A64" s="38"/>
      <c r="B64" s="44"/>
      <c r="C64" s="44"/>
      <c r="D64" s="44"/>
      <c r="E64" s="44"/>
      <c r="F64" s="44"/>
      <c r="G64" s="45"/>
    </row>
    <row r="65" spans="1:7" ht="15">
      <c r="A65" s="39" t="s">
        <v>71</v>
      </c>
      <c r="B65" s="44"/>
      <c r="C65" s="44"/>
      <c r="D65" s="44"/>
      <c r="E65" s="44"/>
      <c r="F65" s="44"/>
      <c r="G65" s="45"/>
    </row>
    <row r="66" spans="1:7" ht="38.25">
      <c r="A66" s="40" t="s">
        <v>59</v>
      </c>
      <c r="B66" s="46" t="s">
        <v>60</v>
      </c>
      <c r="C66" s="47" t="s">
        <v>78</v>
      </c>
      <c r="D66" s="47" t="s">
        <v>62</v>
      </c>
      <c r="E66" s="47" t="s">
        <v>63</v>
      </c>
      <c r="F66" s="47"/>
      <c r="G66" s="48" t="s">
        <v>64</v>
      </c>
    </row>
    <row r="67" spans="1:7" ht="15">
      <c r="A67" s="38"/>
      <c r="B67" s="44"/>
      <c r="C67" s="44"/>
      <c r="D67" s="44"/>
      <c r="E67" s="44"/>
      <c r="F67" s="44"/>
      <c r="G67" s="45"/>
    </row>
    <row r="68" spans="1:7" ht="15">
      <c r="A68" s="38">
        <v>5</v>
      </c>
      <c r="B68" s="44">
        <v>13.07</v>
      </c>
      <c r="C68" s="44">
        <f>ROUND(B68*60%,2)</f>
        <v>7.84</v>
      </c>
      <c r="D68" s="44">
        <f>ROUND(SUM(B68:C68)*12.07%,2)</f>
        <v>2.52</v>
      </c>
      <c r="E68" s="44">
        <f>ROUND(SUM(B68:D68)*13.6%,2)</f>
        <v>3.19</v>
      </c>
      <c r="F68" s="44"/>
      <c r="G68" s="45">
        <f>SUM(B68:E68)</f>
        <v>26.62</v>
      </c>
    </row>
    <row r="69" spans="1:7" ht="15">
      <c r="A69" s="38">
        <v>6</v>
      </c>
      <c r="B69" s="44">
        <v>15.68</v>
      </c>
      <c r="C69" s="44">
        <f>ROUND(B69*60%,2)</f>
        <v>9.41</v>
      </c>
      <c r="D69" s="44">
        <f>ROUND(SUM(B69:C69)*12.07%,2)</f>
        <v>3.03</v>
      </c>
      <c r="E69" s="44">
        <f>ROUND(SUM(B69:D69)*13.6%,2)</f>
        <v>3.82</v>
      </c>
      <c r="F69" s="44"/>
      <c r="G69" s="45">
        <f>SUM(B69:E69)</f>
        <v>31.94</v>
      </c>
    </row>
    <row r="70" spans="1:7" ht="15">
      <c r="A70" s="38">
        <v>7</v>
      </c>
      <c r="B70" s="44">
        <v>18.72</v>
      </c>
      <c r="C70" s="44">
        <f>ROUND(B70*60%,2)</f>
        <v>11.23</v>
      </c>
      <c r="D70" s="44">
        <f>ROUND(SUM(B70:C70)*12.07%,2)</f>
        <v>3.61</v>
      </c>
      <c r="E70" s="44">
        <f>ROUND(SUM(B70:D70)*13.6%,2)</f>
        <v>4.56</v>
      </c>
      <c r="F70" s="44"/>
      <c r="G70" s="45">
        <f>SUM(B70:E70)</f>
        <v>38.120000000000005</v>
      </c>
    </row>
    <row r="73" ht="15">
      <c r="A73" s="49" t="s">
        <v>75</v>
      </c>
    </row>
    <row r="74" spans="1:7" ht="38.25">
      <c r="A74" s="40" t="s">
        <v>59</v>
      </c>
      <c r="B74" s="46" t="s">
        <v>60</v>
      </c>
      <c r="C74" s="47" t="s">
        <v>77</v>
      </c>
      <c r="D74" s="47" t="s">
        <v>62</v>
      </c>
      <c r="E74" s="47" t="s">
        <v>63</v>
      </c>
      <c r="F74" s="47"/>
      <c r="G74" s="48" t="s">
        <v>64</v>
      </c>
    </row>
    <row r="75" spans="1:7" ht="15">
      <c r="A75" s="38"/>
      <c r="B75" s="44"/>
      <c r="C75" s="44"/>
      <c r="D75" s="44"/>
      <c r="E75" s="44"/>
      <c r="F75" s="44"/>
      <c r="G75" s="45"/>
    </row>
    <row r="76" spans="1:7" ht="15">
      <c r="A76" s="38">
        <v>5</v>
      </c>
      <c r="B76" s="44">
        <v>13.07</v>
      </c>
      <c r="C76" s="44">
        <f>ROUND(B76*30%,2)</f>
        <v>3.92</v>
      </c>
      <c r="D76" s="44">
        <f>ROUND(SUM(B76:C76)*12.07%,2)</f>
        <v>2.05</v>
      </c>
      <c r="E76" s="44">
        <f>ROUND(SUM(B76:D76)*13.6%,2)</f>
        <v>2.59</v>
      </c>
      <c r="F76" s="44"/>
      <c r="G76" s="45">
        <f>SUM(B76:E76)</f>
        <v>21.630000000000003</v>
      </c>
    </row>
    <row r="77" spans="1:7" ht="15">
      <c r="A77" s="38">
        <v>6</v>
      </c>
      <c r="B77" s="44">
        <v>15.68</v>
      </c>
      <c r="C77" s="44">
        <f>ROUND(B77*30%,2)</f>
        <v>4.7</v>
      </c>
      <c r="D77" s="44">
        <f>ROUND(SUM(B77:C77)*12.07%,2)</f>
        <v>2.46</v>
      </c>
      <c r="E77" s="44">
        <f>ROUND(SUM(B77:D77)*13.6%,2)</f>
        <v>3.11</v>
      </c>
      <c r="F77" s="44"/>
      <c r="G77" s="45">
        <f>SUM(B77:E77)</f>
        <v>25.95</v>
      </c>
    </row>
    <row r="78" spans="1:7" ht="15">
      <c r="A78" s="38">
        <v>7</v>
      </c>
      <c r="B78" s="44">
        <v>18.72</v>
      </c>
      <c r="C78" s="44">
        <f>ROUND(B78*30%,2)</f>
        <v>5.62</v>
      </c>
      <c r="D78" s="44">
        <f>ROUND(SUM(B78:C78)*12.07%,2)</f>
        <v>2.94</v>
      </c>
      <c r="E78" s="44">
        <f>ROUND(SUM(B78:D78)*13.6%,2)</f>
        <v>3.71</v>
      </c>
      <c r="F78" s="44"/>
      <c r="G78" s="45">
        <f>SUM(B78:E78)</f>
        <v>30.990000000000002</v>
      </c>
    </row>
    <row r="81" ht="15">
      <c r="A81" s="49" t="s">
        <v>76</v>
      </c>
    </row>
    <row r="82" spans="1:7" ht="38.25">
      <c r="A82" s="40" t="s">
        <v>59</v>
      </c>
      <c r="B82" s="46" t="s">
        <v>60</v>
      </c>
      <c r="C82" s="47" t="s">
        <v>78</v>
      </c>
      <c r="D82" s="47" t="s">
        <v>62</v>
      </c>
      <c r="E82" s="47" t="s">
        <v>63</v>
      </c>
      <c r="F82" s="47"/>
      <c r="G82" s="48" t="s">
        <v>64</v>
      </c>
    </row>
    <row r="83" spans="1:7" ht="15">
      <c r="A83" s="38"/>
      <c r="B83" s="44"/>
      <c r="C83" s="44"/>
      <c r="D83" s="44"/>
      <c r="E83" s="44"/>
      <c r="F83" s="44"/>
      <c r="G83" s="45"/>
    </row>
    <row r="84" spans="1:7" ht="15">
      <c r="A84" s="38">
        <v>5</v>
      </c>
      <c r="B84" s="44">
        <v>13.07</v>
      </c>
      <c r="C84" s="44">
        <f>ROUND(B84*60%,2)</f>
        <v>7.84</v>
      </c>
      <c r="D84" s="44">
        <f>ROUND(SUM(B84:C84)*12.07%,2)</f>
        <v>2.52</v>
      </c>
      <c r="E84" s="44">
        <f>ROUND(SUM(B84:D84)*13.6%,2)</f>
        <v>3.19</v>
      </c>
      <c r="F84" s="44"/>
      <c r="G84" s="45">
        <f>SUM(B84:E84)</f>
        <v>26.62</v>
      </c>
    </row>
    <row r="85" spans="1:7" ht="15">
      <c r="A85" s="38">
        <v>6</v>
      </c>
      <c r="B85" s="44">
        <v>15.68</v>
      </c>
      <c r="C85" s="44">
        <f>ROUND(B85*60%,2)</f>
        <v>9.41</v>
      </c>
      <c r="D85" s="44">
        <f>ROUND(SUM(B85:C85)*12.07%,2)</f>
        <v>3.03</v>
      </c>
      <c r="E85" s="44">
        <f>ROUND(SUM(B85:D85)*13.6%,2)</f>
        <v>3.82</v>
      </c>
      <c r="F85" s="44"/>
      <c r="G85" s="45">
        <f>SUM(B85:E85)</f>
        <v>31.94</v>
      </c>
    </row>
    <row r="86" spans="1:7" ht="15">
      <c r="A86" s="38">
        <v>7</v>
      </c>
      <c r="B86" s="44">
        <v>18.72</v>
      </c>
      <c r="C86" s="44">
        <f>ROUND(B86*60%,2)</f>
        <v>11.23</v>
      </c>
      <c r="D86" s="44">
        <f>ROUND(SUM(B86:C86)*12.07%,2)</f>
        <v>3.61</v>
      </c>
      <c r="E86" s="44">
        <f>ROUND(SUM(B86:D86)*13.6%,2)</f>
        <v>4.56</v>
      </c>
      <c r="F86" s="44"/>
      <c r="G86" s="45">
        <f>SUM(B86:E86)</f>
        <v>38.120000000000005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NHSGGC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BLADESA574</dc:creator>
  <cp:keywords/>
  <dc:description/>
  <cp:lastModifiedBy>Elaine Johnstone</cp:lastModifiedBy>
  <cp:lastPrinted>2016-07-20T10:51:33Z</cp:lastPrinted>
  <dcterms:created xsi:type="dcterms:W3CDTF">2016-04-13T16:09:14Z</dcterms:created>
  <dcterms:modified xsi:type="dcterms:W3CDTF">2016-07-20T11:36:21Z</dcterms:modified>
  <cp:category/>
  <cp:version/>
  <cp:contentType/>
  <cp:contentStatus/>
</cp:coreProperties>
</file>